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2210" tabRatio="746" activeTab="0"/>
  </bookViews>
  <sheets>
    <sheet name="ENGAGE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F3259</author>
  </authors>
  <commentList>
    <comment ref="E24" authorId="0">
      <text>
        <r>
          <rPr>
            <b/>
            <sz val="9"/>
            <rFont val="Tahoma"/>
            <family val="2"/>
          </rPr>
          <t>S.Barbot : Passage de la subvention de fonctionnement de 7000€ à 12000€ en 2015.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<sst xmlns="http://schemas.openxmlformats.org/spreadsheetml/2006/main" count="56" uniqueCount="38">
  <si>
    <t>ASSURANCE RETRAITE</t>
  </si>
  <si>
    <t>Subventions</t>
  </si>
  <si>
    <t>Prêts</t>
  </si>
  <si>
    <t>Total</t>
  </si>
  <si>
    <t>Nombre</t>
  </si>
  <si>
    <t>Projets</t>
  </si>
  <si>
    <t>Montant</t>
  </si>
  <si>
    <t>Rappel 2008</t>
  </si>
  <si>
    <t>Rappel 2007</t>
  </si>
  <si>
    <t>Lieux de Vie Collectifs (LVC)</t>
  </si>
  <si>
    <t>Rappel 2009</t>
  </si>
  <si>
    <t>Rappel 2010</t>
  </si>
  <si>
    <t>Rappel 2011</t>
  </si>
  <si>
    <t>Départements</t>
  </si>
  <si>
    <t>Rappel 2012</t>
  </si>
  <si>
    <t>Rappel 2013</t>
  </si>
  <si>
    <t>Actions régionales</t>
  </si>
  <si>
    <t>Rappel 2014</t>
  </si>
  <si>
    <t>Rappel 2015</t>
  </si>
  <si>
    <t>Rappel 2016</t>
  </si>
  <si>
    <t>Rappel 2017</t>
  </si>
  <si>
    <t>Rappel 2018</t>
  </si>
  <si>
    <t>Dont
subventions FNASSPA</t>
  </si>
  <si>
    <t>Habitat social / Bailleurs sociaux</t>
  </si>
  <si>
    <t>Rappel 2019</t>
  </si>
  <si>
    <t>Actions collectives de prévention et de maintien du lien social</t>
  </si>
  <si>
    <t>Rappel 2020</t>
  </si>
  <si>
    <t>Rappel 2021</t>
  </si>
  <si>
    <t>Plan d'Aide à l'Investissement (PAI)</t>
  </si>
  <si>
    <t>Total des engagements financiers</t>
  </si>
  <si>
    <t>FNASSPA</t>
  </si>
  <si>
    <t>CNSA</t>
  </si>
  <si>
    <t>Rappel 2022</t>
  </si>
  <si>
    <t>AIDES FINANCIERES ENGAGEES EN 2023</t>
  </si>
  <si>
    <t>Autres subventions d'investissement, de fonctionnement ou d'études-recherches (dont les CLIC 44 et 49*)</t>
  </si>
  <si>
    <t>* les CLIC (Centres Locaux d'Information et de Coordination)de la Mayenne, de la Sarthe et de la Vendée sont désormais intégrés aux services départementaux</t>
  </si>
  <si>
    <t>ACTION SOCIALE COLLECTIVE EN FAVEUR DES PERSONNES RETRAITEES AUTONOMES ET FRAGILISEES SOCIALEMENT :</t>
  </si>
  <si>
    <t>Initiative pour le Développement des Résidences Autonomie (IDRA)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</si>
</sst>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#,##0_ ;[Red]\-#,##0\ "/>
    <numFmt numFmtId="166" formatCode="#,##0.00\ &quot;€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10" xfId="50" applyFont="1" applyFill="1" applyBorder="1" applyAlignment="1">
      <alignment horizontal="center" vertical="center"/>
      <protection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6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6" fontId="8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50" applyFont="1" applyBorder="1" applyAlignment="1">
      <alignment horizontal="center" vertical="center"/>
      <protection/>
    </xf>
    <xf numFmtId="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6" fontId="7" fillId="2" borderId="10" xfId="50" applyNumberFormat="1" applyFont="1" applyFill="1" applyBorder="1" applyAlignment="1">
      <alignment vertical="center"/>
      <protection/>
    </xf>
    <xf numFmtId="6" fontId="9" fillId="0" borderId="10" xfId="50" applyNumberFormat="1" applyFont="1" applyFill="1" applyBorder="1" applyAlignment="1">
      <alignment vertical="center"/>
      <protection/>
    </xf>
    <xf numFmtId="164" fontId="9" fillId="0" borderId="10" xfId="0" applyNumberFormat="1" applyFont="1" applyFill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9" fillId="33" borderId="14" xfId="50" applyFont="1" applyFill="1" applyBorder="1" applyAlignment="1">
      <alignment horizontal="center" vertical="center"/>
      <protection/>
    </xf>
    <xf numFmtId="164" fontId="9" fillId="33" borderId="14" xfId="50" applyNumberFormat="1" applyFont="1" applyFill="1" applyBorder="1" applyAlignment="1">
      <alignment horizontal="right" vertical="center"/>
      <protection/>
    </xf>
    <xf numFmtId="6" fontId="9" fillId="0" borderId="11" xfId="0" applyNumberFormat="1" applyFont="1" applyFill="1" applyBorder="1" applyAlignment="1">
      <alignment vertical="center"/>
    </xf>
    <xf numFmtId="6" fontId="9" fillId="0" borderId="10" xfId="0" applyNumberFormat="1" applyFont="1" applyBorder="1" applyAlignment="1">
      <alignment vertical="center"/>
    </xf>
    <xf numFmtId="6" fontId="9" fillId="0" borderId="10" xfId="50" applyNumberFormat="1" applyFont="1" applyBorder="1" applyAlignment="1">
      <alignment vertical="center"/>
      <protection/>
    </xf>
    <xf numFmtId="0" fontId="9" fillId="34" borderId="14" xfId="50" applyFont="1" applyFill="1" applyBorder="1" applyAlignment="1">
      <alignment horizontal="center" vertical="center"/>
      <protection/>
    </xf>
    <xf numFmtId="164" fontId="9" fillId="34" borderId="14" xfId="50" applyNumberFormat="1" applyFont="1" applyFill="1" applyBorder="1" applyAlignment="1">
      <alignment horizontal="right" vertical="center"/>
      <protection/>
    </xf>
    <xf numFmtId="0" fontId="9" fillId="34" borderId="10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vertical="center"/>
    </xf>
    <xf numFmtId="164" fontId="9" fillId="34" borderId="16" xfId="50" applyNumberFormat="1" applyFont="1" applyFill="1" applyBorder="1" applyAlignment="1">
      <alignment vertical="center"/>
      <protection/>
    </xf>
    <xf numFmtId="1" fontId="9" fillId="34" borderId="17" xfId="50" applyNumberFormat="1" applyFont="1" applyFill="1" applyBorder="1" applyAlignment="1">
      <alignment horizontal="center" vertical="center"/>
      <protection/>
    </xf>
    <xf numFmtId="6" fontId="9" fillId="34" borderId="17" xfId="50" applyNumberFormat="1" applyFont="1" applyFill="1" applyBorder="1" applyAlignment="1">
      <alignment vertical="center"/>
      <protection/>
    </xf>
    <xf numFmtId="164" fontId="9" fillId="33" borderId="14" xfId="50" applyNumberFormat="1" applyFont="1" applyFill="1" applyBorder="1" applyAlignment="1">
      <alignment vertical="center"/>
      <protection/>
    </xf>
    <xf numFmtId="6" fontId="9" fillId="33" borderId="10" xfId="50" applyNumberFormat="1" applyFont="1" applyFill="1" applyBorder="1" applyAlignment="1">
      <alignment vertical="center"/>
      <protection/>
    </xf>
    <xf numFmtId="1" fontId="9" fillId="33" borderId="17" xfId="50" applyNumberFormat="1" applyFont="1" applyFill="1" applyBorder="1" applyAlignment="1">
      <alignment horizontal="center" vertical="center"/>
      <protection/>
    </xf>
    <xf numFmtId="6" fontId="9" fillId="33" borderId="17" xfId="50" applyNumberFormat="1" applyFont="1" applyFill="1" applyBorder="1" applyAlignment="1">
      <alignment vertical="center"/>
      <protection/>
    </xf>
    <xf numFmtId="1" fontId="7" fillId="2" borderId="10" xfId="0" applyNumberFormat="1" applyFont="1" applyFill="1" applyBorder="1" applyAlignment="1">
      <alignment horizontal="center" vertical="center"/>
    </xf>
    <xf numFmtId="8" fontId="9" fillId="33" borderId="10" xfId="50" applyNumberFormat="1" applyFont="1" applyFill="1" applyBorder="1" applyAlignment="1">
      <alignment vertical="center"/>
      <protection/>
    </xf>
    <xf numFmtId="0" fontId="9" fillId="33" borderId="10" xfId="50" applyFont="1" applyFill="1" applyBorder="1" applyAlignment="1">
      <alignment horizontal="center" vertical="center"/>
      <protection/>
    </xf>
    <xf numFmtId="8" fontId="9" fillId="33" borderId="10" xfId="0" applyNumberFormat="1" applyFont="1" applyFill="1" applyBorder="1" applyAlignment="1">
      <alignment vertical="center"/>
    </xf>
    <xf numFmtId="1" fontId="9" fillId="2" borderId="10" xfId="0" applyNumberFormat="1" applyFont="1" applyFill="1" applyBorder="1" applyAlignment="1">
      <alignment horizontal="center" vertical="center"/>
    </xf>
    <xf numFmtId="6" fontId="9" fillId="2" borderId="10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9" fillId="34" borderId="10" xfId="50" applyNumberFormat="1" applyFont="1" applyFill="1" applyBorder="1" applyAlignment="1">
      <alignment vertical="center"/>
      <protection/>
    </xf>
    <xf numFmtId="1" fontId="7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1" fontId="9" fillId="7" borderId="17" xfId="50" applyNumberFormat="1" applyFont="1" applyFill="1" applyBorder="1" applyAlignment="1">
      <alignment horizontal="center" vertical="center"/>
      <protection/>
    </xf>
    <xf numFmtId="6" fontId="9" fillId="7" borderId="17" xfId="50" applyNumberFormat="1" applyFont="1" applyFill="1" applyBorder="1" applyAlignment="1">
      <alignment vertical="center"/>
      <protection/>
    </xf>
    <xf numFmtId="0" fontId="7" fillId="4" borderId="10" xfId="0" applyFont="1" applyFill="1" applyBorder="1" applyAlignment="1">
      <alignment horizontal="center"/>
    </xf>
    <xf numFmtId="0" fontId="9" fillId="4" borderId="18" xfId="50" applyFont="1" applyFill="1" applyBorder="1" applyAlignment="1">
      <alignment horizontal="center" vertical="center"/>
      <protection/>
    </xf>
    <xf numFmtId="164" fontId="9" fillId="4" borderId="18" xfId="50" applyNumberFormat="1" applyFont="1" applyFill="1" applyBorder="1" applyAlignment="1">
      <alignment vertical="center"/>
      <protection/>
    </xf>
    <xf numFmtId="0" fontId="9" fillId="4" borderId="14" xfId="50" applyFont="1" applyFill="1" applyBorder="1" applyAlignment="1">
      <alignment horizontal="center" vertical="center"/>
      <protection/>
    </xf>
    <xf numFmtId="164" fontId="9" fillId="4" borderId="14" xfId="50" applyNumberFormat="1" applyFont="1" applyFill="1" applyBorder="1" applyAlignment="1">
      <alignment horizontal="right" vertical="center"/>
      <protection/>
    </xf>
    <xf numFmtId="165" fontId="9" fillId="34" borderId="10" xfId="50" applyNumberFormat="1" applyFont="1" applyFill="1" applyBorder="1" applyAlignment="1">
      <alignment vertical="center"/>
      <protection/>
    </xf>
    <xf numFmtId="6" fontId="9" fillId="34" borderId="10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6" fontId="9" fillId="34" borderId="11" xfId="0" applyNumberFormat="1" applyFont="1" applyFill="1" applyBorder="1" applyAlignment="1">
      <alignment vertical="center"/>
    </xf>
    <xf numFmtId="0" fontId="9" fillId="34" borderId="10" xfId="50" applyFont="1" applyFill="1" applyBorder="1" applyAlignment="1">
      <alignment horizontal="center" vertical="center"/>
      <protection/>
    </xf>
    <xf numFmtId="6" fontId="9" fillId="34" borderId="10" xfId="50" applyNumberFormat="1" applyFont="1" applyFill="1" applyBorder="1" applyAlignment="1">
      <alignment vertical="center"/>
      <protection/>
    </xf>
    <xf numFmtId="6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165" fontId="7" fillId="34" borderId="10" xfId="50" applyNumberFormat="1" applyFont="1" applyFill="1" applyBorder="1" applyAlignment="1">
      <alignment vertical="center"/>
      <protection/>
    </xf>
    <xf numFmtId="6" fontId="7" fillId="34" borderId="1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6" fontId="9" fillId="33" borderId="1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vertical="center"/>
    </xf>
    <xf numFmtId="166" fontId="9" fillId="34" borderId="10" xfId="0" applyNumberFormat="1" applyFont="1" applyFill="1" applyBorder="1" applyAlignment="1">
      <alignment vertical="center"/>
    </xf>
    <xf numFmtId="166" fontId="9" fillId="34" borderId="14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/>
    </xf>
    <xf numFmtId="1" fontId="7" fillId="7" borderId="11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tabSelected="1" zoomScale="80" zoomScaleNormal="80" zoomScaleSheetLayoutView="80" zoomScalePageLayoutView="70" workbookViewId="0" topLeftCell="A1">
      <selection activeCell="N25" sqref="N25"/>
    </sheetView>
  </sheetViews>
  <sheetFormatPr defaultColWidth="11.421875" defaultRowHeight="12.75"/>
  <cols>
    <col min="1" max="1" width="17.7109375" style="4" customWidth="1"/>
    <col min="2" max="2" width="9.57421875" style="4" customWidth="1"/>
    <col min="3" max="3" width="17.140625" style="4" customWidth="1"/>
    <col min="4" max="4" width="9.57421875" style="4" customWidth="1"/>
    <col min="5" max="5" width="18.28125" style="4" customWidth="1"/>
    <col min="6" max="6" width="10.421875" style="4" bestFit="1" customWidth="1"/>
    <col min="7" max="7" width="16.28125" style="4" bestFit="1" customWidth="1"/>
    <col min="8" max="8" width="9.57421875" style="4" bestFit="1" customWidth="1"/>
    <col min="9" max="9" width="18.00390625" style="4" customWidth="1"/>
    <col min="10" max="10" width="10.28125" style="4" customWidth="1"/>
    <col min="11" max="11" width="18.00390625" style="4" customWidth="1"/>
    <col min="12" max="12" width="10.28125" style="4" customWidth="1"/>
    <col min="13" max="13" width="15.7109375" style="4" customWidth="1"/>
    <col min="14" max="14" width="10.28125" style="4" customWidth="1"/>
    <col min="15" max="15" width="15.7109375" style="4" customWidth="1"/>
    <col min="16" max="16" width="10.28125" style="4" customWidth="1"/>
    <col min="17" max="17" width="14.7109375" style="4" customWidth="1"/>
    <col min="18" max="18" width="9.57421875" style="4" bestFit="1" customWidth="1"/>
    <col min="19" max="19" width="16.57421875" style="4" bestFit="1" customWidth="1"/>
    <col min="20" max="20" width="9.421875" style="4" customWidth="1"/>
    <col min="21" max="21" width="17.140625" style="4" customWidth="1"/>
    <col min="22" max="16384" width="11.421875" style="4" customWidth="1"/>
  </cols>
  <sheetData>
    <row r="1" spans="1:20" s="3" customFormat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22.5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24" customHeight="1">
      <c r="A3" s="1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/>
    <row r="5" spans="1:21" s="6" customFormat="1" ht="79.5" customHeight="1">
      <c r="A5" s="123" t="s">
        <v>13</v>
      </c>
      <c r="B5" s="99" t="s">
        <v>25</v>
      </c>
      <c r="C5" s="113"/>
      <c r="D5" s="99" t="s">
        <v>34</v>
      </c>
      <c r="E5" s="113"/>
      <c r="F5" s="99" t="s">
        <v>9</v>
      </c>
      <c r="G5" s="100"/>
      <c r="H5" s="100"/>
      <c r="I5" s="100"/>
      <c r="J5" s="99" t="s">
        <v>28</v>
      </c>
      <c r="K5" s="100"/>
      <c r="L5" s="100"/>
      <c r="M5" s="100"/>
      <c r="N5" s="99" t="s">
        <v>37</v>
      </c>
      <c r="O5" s="113"/>
      <c r="P5" s="99" t="s">
        <v>23</v>
      </c>
      <c r="Q5" s="113"/>
      <c r="R5" s="109" t="s">
        <v>29</v>
      </c>
      <c r="S5" s="110"/>
      <c r="T5" s="105" t="s">
        <v>22</v>
      </c>
      <c r="U5" s="106"/>
    </row>
    <row r="6" spans="1:21" s="6" customFormat="1" ht="15" customHeight="1">
      <c r="A6" s="124"/>
      <c r="B6" s="128"/>
      <c r="C6" s="129"/>
      <c r="D6" s="128"/>
      <c r="E6" s="129"/>
      <c r="F6" s="101"/>
      <c r="G6" s="102"/>
      <c r="H6" s="102"/>
      <c r="I6" s="102"/>
      <c r="J6" s="101"/>
      <c r="K6" s="102"/>
      <c r="L6" s="102"/>
      <c r="M6" s="102"/>
      <c r="N6" s="101"/>
      <c r="O6" s="114"/>
      <c r="P6" s="101"/>
      <c r="Q6" s="114"/>
      <c r="R6" s="111"/>
      <c r="S6" s="112"/>
      <c r="T6" s="107"/>
      <c r="U6" s="108"/>
    </row>
    <row r="7" spans="1:21" s="7" customFormat="1" ht="15" customHeight="1">
      <c r="A7" s="124"/>
      <c r="B7" s="130"/>
      <c r="C7" s="131"/>
      <c r="D7" s="130"/>
      <c r="E7" s="131"/>
      <c r="F7" s="117" t="s">
        <v>1</v>
      </c>
      <c r="G7" s="117"/>
      <c r="H7" s="132" t="s">
        <v>2</v>
      </c>
      <c r="I7" s="132"/>
      <c r="J7" s="118" t="s">
        <v>30</v>
      </c>
      <c r="K7" s="119"/>
      <c r="L7" s="120" t="s">
        <v>31</v>
      </c>
      <c r="M7" s="121"/>
      <c r="N7" s="120" t="s">
        <v>31</v>
      </c>
      <c r="O7" s="121"/>
      <c r="P7" s="103" t="s">
        <v>4</v>
      </c>
      <c r="Q7" s="126" t="s">
        <v>6</v>
      </c>
      <c r="R7" s="97" t="s">
        <v>5</v>
      </c>
      <c r="S7" s="97" t="s">
        <v>6</v>
      </c>
      <c r="T7" s="115" t="s">
        <v>5</v>
      </c>
      <c r="U7" s="115" t="s">
        <v>6</v>
      </c>
    </row>
    <row r="8" spans="1:21" s="7" customFormat="1" ht="15" customHeight="1">
      <c r="A8" s="125"/>
      <c r="B8" s="8" t="s">
        <v>5</v>
      </c>
      <c r="C8" s="8" t="s">
        <v>6</v>
      </c>
      <c r="D8" s="8" t="s">
        <v>5</v>
      </c>
      <c r="E8" s="8" t="s">
        <v>6</v>
      </c>
      <c r="F8" s="9" t="s">
        <v>5</v>
      </c>
      <c r="G8" s="10" t="s">
        <v>6</v>
      </c>
      <c r="H8" s="73" t="s">
        <v>5</v>
      </c>
      <c r="I8" s="73" t="s">
        <v>6</v>
      </c>
      <c r="J8" s="66" t="s">
        <v>4</v>
      </c>
      <c r="K8" s="67" t="s">
        <v>6</v>
      </c>
      <c r="L8" s="69" t="s">
        <v>4</v>
      </c>
      <c r="M8" s="70" t="s">
        <v>6</v>
      </c>
      <c r="N8" s="69" t="s">
        <v>4</v>
      </c>
      <c r="O8" s="70" t="s">
        <v>6</v>
      </c>
      <c r="P8" s="104"/>
      <c r="Q8" s="127"/>
      <c r="R8" s="98"/>
      <c r="S8" s="98"/>
      <c r="T8" s="122"/>
      <c r="U8" s="116"/>
    </row>
    <row r="9" spans="1:21" s="13" customFormat="1" ht="19.5" customHeight="1">
      <c r="A9" s="11">
        <v>44</v>
      </c>
      <c r="B9" s="12">
        <v>69</v>
      </c>
      <c r="C9" s="40">
        <v>220144</v>
      </c>
      <c r="D9" s="12">
        <v>24</v>
      </c>
      <c r="E9" s="92">
        <v>253406.57</v>
      </c>
      <c r="F9" s="48">
        <v>2</v>
      </c>
      <c r="G9" s="49">
        <v>18000</v>
      </c>
      <c r="H9" s="74">
        <v>1</v>
      </c>
      <c r="I9" s="75">
        <v>225000</v>
      </c>
      <c r="J9" s="53">
        <v>2</v>
      </c>
      <c r="K9" s="68">
        <v>104606</v>
      </c>
      <c r="L9" s="71">
        <v>1</v>
      </c>
      <c r="M9" s="72">
        <v>147417</v>
      </c>
      <c r="N9" s="71">
        <v>6</v>
      </c>
      <c r="O9" s="72">
        <v>945000</v>
      </c>
      <c r="P9" s="53">
        <v>1</v>
      </c>
      <c r="Q9" s="54">
        <v>80000</v>
      </c>
      <c r="R9" s="63">
        <f aca="true" t="shared" si="0" ref="R9:R14">SUM(B9,D9,F9,L9,H9,J9,N9,P9)</f>
        <v>106</v>
      </c>
      <c r="S9" s="64">
        <f>SUM(C9,E9,G9,I9,K9,M9,O9,Q9)</f>
        <v>1993573.57</v>
      </c>
      <c r="T9" s="78">
        <f>SUM(B9,D9,F9,J9,P9)</f>
        <v>98</v>
      </c>
      <c r="U9" s="79">
        <f>SUM(C9,E9,G9,K9,Q9)</f>
        <v>676156.5700000001</v>
      </c>
    </row>
    <row r="10" spans="1:22" s="18" customFormat="1" ht="19.5" customHeight="1">
      <c r="A10" s="14">
        <v>49</v>
      </c>
      <c r="B10" s="12">
        <v>45</v>
      </c>
      <c r="C10" s="40">
        <v>207111</v>
      </c>
      <c r="D10" s="12">
        <v>12</v>
      </c>
      <c r="E10" s="92">
        <v>132700</v>
      </c>
      <c r="F10" s="50">
        <v>2</v>
      </c>
      <c r="G10" s="51">
        <v>17073</v>
      </c>
      <c r="H10" s="76">
        <v>2</v>
      </c>
      <c r="I10" s="77">
        <v>544692</v>
      </c>
      <c r="J10" s="53">
        <v>13</v>
      </c>
      <c r="K10" s="51">
        <v>244995</v>
      </c>
      <c r="L10" s="71">
        <v>3</v>
      </c>
      <c r="M10" s="72">
        <v>224939</v>
      </c>
      <c r="N10" s="71">
        <v>0</v>
      </c>
      <c r="O10" s="72">
        <v>0</v>
      </c>
      <c r="P10" s="53">
        <v>0</v>
      </c>
      <c r="Q10" s="54">
        <v>0</v>
      </c>
      <c r="R10" s="63">
        <f t="shared" si="0"/>
        <v>77</v>
      </c>
      <c r="S10" s="64">
        <f aca="true" t="shared" si="1" ref="S10:S15">SUM(C10,E10,G10,I10,K10,M10,O10,Q10)</f>
        <v>1371510</v>
      </c>
      <c r="T10" s="78">
        <f aca="true" t="shared" si="2" ref="T10:T15">SUM(B10,D10,F10,J10,P10)</f>
        <v>72</v>
      </c>
      <c r="U10" s="79">
        <f aca="true" t="shared" si="3" ref="U10:U15">SUM(C10,E10,G10,K10,Q10)</f>
        <v>601879</v>
      </c>
      <c r="V10" s="17"/>
    </row>
    <row r="11" spans="1:22" s="18" customFormat="1" ht="19.5" customHeight="1">
      <c r="A11" s="14">
        <v>53</v>
      </c>
      <c r="B11" s="12">
        <v>12</v>
      </c>
      <c r="C11" s="40">
        <v>41073</v>
      </c>
      <c r="D11" s="91">
        <v>1</v>
      </c>
      <c r="E11" s="93">
        <v>915.86</v>
      </c>
      <c r="F11" s="48">
        <v>0</v>
      </c>
      <c r="G11" s="49">
        <v>0</v>
      </c>
      <c r="H11" s="76">
        <v>0</v>
      </c>
      <c r="I11" s="77">
        <v>0</v>
      </c>
      <c r="J11" s="53">
        <v>1</v>
      </c>
      <c r="K11" s="65">
        <v>25987</v>
      </c>
      <c r="L11" s="71">
        <v>1</v>
      </c>
      <c r="M11" s="72">
        <v>10957</v>
      </c>
      <c r="N11" s="71">
        <v>0</v>
      </c>
      <c r="O11" s="72">
        <v>0</v>
      </c>
      <c r="P11" s="53">
        <v>0</v>
      </c>
      <c r="Q11" s="54">
        <v>0</v>
      </c>
      <c r="R11" s="63">
        <f t="shared" si="0"/>
        <v>15</v>
      </c>
      <c r="S11" s="64">
        <f t="shared" si="1"/>
        <v>78932.86</v>
      </c>
      <c r="T11" s="78">
        <f t="shared" si="2"/>
        <v>14</v>
      </c>
      <c r="U11" s="79">
        <f t="shared" si="3"/>
        <v>67975.86</v>
      </c>
      <c r="V11" s="17"/>
    </row>
    <row r="12" spans="1:22" s="18" customFormat="1" ht="19.5" customHeight="1">
      <c r="A12" s="14">
        <v>72</v>
      </c>
      <c r="B12" s="12">
        <v>16</v>
      </c>
      <c r="C12" s="41">
        <v>54350</v>
      </c>
      <c r="D12" s="91">
        <v>1</v>
      </c>
      <c r="E12" s="93">
        <v>500</v>
      </c>
      <c r="F12" s="48">
        <v>0</v>
      </c>
      <c r="G12" s="49">
        <v>0</v>
      </c>
      <c r="H12" s="76">
        <v>1</v>
      </c>
      <c r="I12" s="77">
        <v>550000</v>
      </c>
      <c r="J12" s="53">
        <v>5</v>
      </c>
      <c r="K12" s="65">
        <v>75000</v>
      </c>
      <c r="L12" s="71">
        <v>3</v>
      </c>
      <c r="M12" s="72">
        <v>465409</v>
      </c>
      <c r="N12" s="71">
        <v>0</v>
      </c>
      <c r="O12" s="72">
        <v>0</v>
      </c>
      <c r="P12" s="53">
        <v>0</v>
      </c>
      <c r="Q12" s="54">
        <v>0</v>
      </c>
      <c r="R12" s="63">
        <f t="shared" si="0"/>
        <v>26</v>
      </c>
      <c r="S12" s="64">
        <f t="shared" si="1"/>
        <v>1145259</v>
      </c>
      <c r="T12" s="78">
        <f t="shared" si="2"/>
        <v>22</v>
      </c>
      <c r="U12" s="79">
        <f t="shared" si="3"/>
        <v>129850</v>
      </c>
      <c r="V12" s="17"/>
    </row>
    <row r="13" spans="1:22" s="18" customFormat="1" ht="18.75" customHeight="1">
      <c r="A13" s="19">
        <v>85</v>
      </c>
      <c r="B13" s="12">
        <v>19</v>
      </c>
      <c r="C13" s="42">
        <v>81100</v>
      </c>
      <c r="D13" s="91">
        <v>2</v>
      </c>
      <c r="E13" s="94">
        <v>17000</v>
      </c>
      <c r="F13" s="48">
        <v>0</v>
      </c>
      <c r="G13" s="52">
        <v>0</v>
      </c>
      <c r="H13" s="76">
        <v>0</v>
      </c>
      <c r="I13" s="77">
        <v>0</v>
      </c>
      <c r="J13" s="53">
        <v>5</v>
      </c>
      <c r="K13" s="68">
        <v>86690</v>
      </c>
      <c r="L13" s="71">
        <v>0</v>
      </c>
      <c r="M13" s="72">
        <v>0</v>
      </c>
      <c r="N13" s="71">
        <v>0</v>
      </c>
      <c r="O13" s="72">
        <v>0</v>
      </c>
      <c r="P13" s="53">
        <v>0</v>
      </c>
      <c r="Q13" s="54">
        <v>0</v>
      </c>
      <c r="R13" s="63">
        <f t="shared" si="0"/>
        <v>26</v>
      </c>
      <c r="S13" s="64">
        <f t="shared" si="1"/>
        <v>184790</v>
      </c>
      <c r="T13" s="78">
        <f t="shared" si="2"/>
        <v>26</v>
      </c>
      <c r="U13" s="79">
        <f t="shared" si="3"/>
        <v>184790</v>
      </c>
      <c r="V13" s="17"/>
    </row>
    <row r="14" spans="1:22" s="18" customFormat="1" ht="30" customHeight="1">
      <c r="A14" s="37" t="s">
        <v>16</v>
      </c>
      <c r="B14" s="12">
        <v>8</v>
      </c>
      <c r="C14" s="42">
        <v>361407</v>
      </c>
      <c r="D14" s="91">
        <v>4</v>
      </c>
      <c r="E14" s="94">
        <v>82033.8</v>
      </c>
      <c r="F14" s="43"/>
      <c r="G14" s="55"/>
      <c r="H14" s="43"/>
      <c r="I14" s="44"/>
      <c r="J14" s="58"/>
      <c r="K14" s="58"/>
      <c r="L14" s="57"/>
      <c r="M14" s="58"/>
      <c r="N14" s="57"/>
      <c r="O14" s="58"/>
      <c r="P14" s="57"/>
      <c r="Q14" s="58"/>
      <c r="R14" s="63">
        <f t="shared" si="0"/>
        <v>12</v>
      </c>
      <c r="S14" s="64">
        <f t="shared" si="1"/>
        <v>443440.8</v>
      </c>
      <c r="T14" s="78">
        <f t="shared" si="2"/>
        <v>12</v>
      </c>
      <c r="U14" s="79">
        <f t="shared" si="3"/>
        <v>443440.8</v>
      </c>
      <c r="V14" s="17"/>
    </row>
    <row r="15" spans="1:22" s="13" customFormat="1" ht="19.5" customHeight="1">
      <c r="A15" s="21" t="s">
        <v>3</v>
      </c>
      <c r="B15" s="22">
        <f>SUM(B9:B14)</f>
        <v>169</v>
      </c>
      <c r="C15" s="95">
        <f aca="true" t="shared" si="4" ref="C15:Q15">SUM(C9:C14)</f>
        <v>965185</v>
      </c>
      <c r="D15" s="22">
        <f t="shared" si="4"/>
        <v>44</v>
      </c>
      <c r="E15" s="96">
        <f t="shared" si="4"/>
        <v>486556.23</v>
      </c>
      <c r="F15" s="22">
        <f t="shared" si="4"/>
        <v>4</v>
      </c>
      <c r="G15" s="95">
        <f t="shared" si="4"/>
        <v>35073</v>
      </c>
      <c r="H15" s="22">
        <f t="shared" si="4"/>
        <v>4</v>
      </c>
      <c r="I15" s="95">
        <f t="shared" si="4"/>
        <v>1319692</v>
      </c>
      <c r="J15" s="22">
        <f t="shared" si="4"/>
        <v>26</v>
      </c>
      <c r="K15" s="95">
        <f t="shared" si="4"/>
        <v>537278</v>
      </c>
      <c r="L15" s="22">
        <f>SUM(L9:L14)</f>
        <v>8</v>
      </c>
      <c r="M15" s="95">
        <f>SUM(M9:M14)</f>
        <v>848722</v>
      </c>
      <c r="N15" s="22">
        <f t="shared" si="4"/>
        <v>6</v>
      </c>
      <c r="O15" s="95">
        <f t="shared" si="4"/>
        <v>945000</v>
      </c>
      <c r="P15" s="22">
        <f t="shared" si="4"/>
        <v>1</v>
      </c>
      <c r="Q15" s="95">
        <f t="shared" si="4"/>
        <v>80000</v>
      </c>
      <c r="R15" s="59">
        <f>SUM(B15,D15,F15,H15,J15,N15,P15)</f>
        <v>254</v>
      </c>
      <c r="S15" s="38">
        <f t="shared" si="1"/>
        <v>5217506.23</v>
      </c>
      <c r="T15" s="86">
        <f t="shared" si="2"/>
        <v>244</v>
      </c>
      <c r="U15" s="87">
        <f t="shared" si="3"/>
        <v>2104092.23</v>
      </c>
      <c r="V15" s="23"/>
    </row>
    <row r="16" spans="1:22" s="24" customFormat="1" ht="19.5" customHeight="1">
      <c r="A16" s="88" t="s">
        <v>35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25"/>
    </row>
    <row r="17" spans="1:22" s="24" customFormat="1" ht="19.5" customHeight="1">
      <c r="A17" s="26" t="s">
        <v>32</v>
      </c>
      <c r="B17" s="16">
        <f>103+30+72</f>
        <v>205</v>
      </c>
      <c r="C17" s="40">
        <f>488892+295218+372100</f>
        <v>1156210</v>
      </c>
      <c r="D17" s="16">
        <f>14+30</f>
        <v>44</v>
      </c>
      <c r="E17" s="40">
        <f>112533+354000</f>
        <v>466533</v>
      </c>
      <c r="F17" s="20">
        <v>4</v>
      </c>
      <c r="G17" s="39">
        <v>156992</v>
      </c>
      <c r="H17" s="20">
        <v>3</v>
      </c>
      <c r="I17" s="39">
        <v>2070575</v>
      </c>
      <c r="J17" s="39">
        <v>21</v>
      </c>
      <c r="K17" s="39">
        <v>462000</v>
      </c>
      <c r="L17" s="20">
        <v>11</v>
      </c>
      <c r="M17" s="39">
        <v>1039500</v>
      </c>
      <c r="N17" s="20">
        <v>11</v>
      </c>
      <c r="O17" s="39">
        <v>1039500</v>
      </c>
      <c r="P17" s="20">
        <v>1</v>
      </c>
      <c r="Q17" s="39">
        <v>99500</v>
      </c>
      <c r="R17" s="63">
        <f aca="true" t="shared" si="5" ref="R17:R32">SUM(B17,D17,F17,H17,J17,N17,P17)</f>
        <v>289</v>
      </c>
      <c r="S17" s="64">
        <f aca="true" t="shared" si="6" ref="S17:S32">SUM(C17,E17,G17,I17,K17,O17,Q17)</f>
        <v>5451310</v>
      </c>
      <c r="T17" s="78">
        <f aca="true" t="shared" si="7" ref="T17:T32">SUM(B17,D17,F17,J17,P17)</f>
        <v>275</v>
      </c>
      <c r="U17" s="79">
        <f aca="true" t="shared" si="8" ref="U17:U32">SUM(C17,E17,G17,K17,Q17)</f>
        <v>2341235</v>
      </c>
      <c r="V17" s="25"/>
    </row>
    <row r="18" spans="1:22" s="24" customFormat="1" ht="19.5" customHeight="1">
      <c r="A18" s="26" t="s">
        <v>27</v>
      </c>
      <c r="B18" s="16">
        <f>86+71</f>
        <v>157</v>
      </c>
      <c r="C18" s="40">
        <f>537508+358300</f>
        <v>895808</v>
      </c>
      <c r="D18" s="16">
        <f>16+30</f>
        <v>46</v>
      </c>
      <c r="E18" s="40">
        <f>226146+354000</f>
        <v>580146</v>
      </c>
      <c r="F18" s="20">
        <v>11</v>
      </c>
      <c r="G18" s="39">
        <v>324900</v>
      </c>
      <c r="H18" s="20">
        <v>6</v>
      </c>
      <c r="I18" s="39">
        <v>3079000</v>
      </c>
      <c r="J18" s="20">
        <v>0</v>
      </c>
      <c r="K18" s="39">
        <v>0</v>
      </c>
      <c r="L18" s="20">
        <v>18</v>
      </c>
      <c r="M18" s="39">
        <v>1386000</v>
      </c>
      <c r="N18" s="20">
        <v>18</v>
      </c>
      <c r="O18" s="39">
        <v>1386000</v>
      </c>
      <c r="P18" s="20">
        <v>1</v>
      </c>
      <c r="Q18" s="39">
        <v>82000</v>
      </c>
      <c r="R18" s="63">
        <f t="shared" si="5"/>
        <v>239</v>
      </c>
      <c r="S18" s="64">
        <f t="shared" si="6"/>
        <v>6347854</v>
      </c>
      <c r="T18" s="78">
        <f t="shared" si="7"/>
        <v>215</v>
      </c>
      <c r="U18" s="79">
        <f t="shared" si="8"/>
        <v>1882854</v>
      </c>
      <c r="V18" s="25"/>
    </row>
    <row r="19" spans="1:22" s="24" customFormat="1" ht="19.5" customHeight="1">
      <c r="A19" s="26" t="s">
        <v>26</v>
      </c>
      <c r="B19" s="16">
        <v>165</v>
      </c>
      <c r="C19" s="40">
        <v>1160565</v>
      </c>
      <c r="D19" s="16">
        <f>5+30</f>
        <v>35</v>
      </c>
      <c r="E19" s="40">
        <f>51284+354000</f>
        <v>405284</v>
      </c>
      <c r="F19" s="20">
        <v>12</v>
      </c>
      <c r="G19" s="39">
        <v>687368</v>
      </c>
      <c r="H19" s="20">
        <v>5</v>
      </c>
      <c r="I19" s="39">
        <v>2125200</v>
      </c>
      <c r="J19" s="20">
        <v>1</v>
      </c>
      <c r="K19" s="39">
        <v>462000</v>
      </c>
      <c r="L19" s="60"/>
      <c r="M19" s="60"/>
      <c r="N19" s="60"/>
      <c r="O19" s="60"/>
      <c r="P19" s="20">
        <v>3</v>
      </c>
      <c r="Q19" s="39">
        <v>651300</v>
      </c>
      <c r="R19" s="63">
        <f t="shared" si="5"/>
        <v>221</v>
      </c>
      <c r="S19" s="64">
        <f t="shared" si="6"/>
        <v>5491717</v>
      </c>
      <c r="T19" s="78">
        <f t="shared" si="7"/>
        <v>216</v>
      </c>
      <c r="U19" s="79">
        <f t="shared" si="8"/>
        <v>3366517</v>
      </c>
      <c r="V19" s="25"/>
    </row>
    <row r="20" spans="1:22" s="85" customFormat="1" ht="19.5" customHeight="1">
      <c r="A20" s="80" t="s">
        <v>24</v>
      </c>
      <c r="B20" s="50">
        <v>185</v>
      </c>
      <c r="C20" s="51">
        <v>711972</v>
      </c>
      <c r="D20" s="50">
        <v>30</v>
      </c>
      <c r="E20" s="81">
        <v>354000</v>
      </c>
      <c r="F20" s="82">
        <v>10</v>
      </c>
      <c r="G20" s="83">
        <v>138500</v>
      </c>
      <c r="H20" s="82">
        <v>4</v>
      </c>
      <c r="I20" s="83">
        <v>2217600</v>
      </c>
      <c r="J20" s="82">
        <v>5</v>
      </c>
      <c r="K20" s="83">
        <v>462000</v>
      </c>
      <c r="L20" s="60"/>
      <c r="M20" s="60"/>
      <c r="N20" s="60"/>
      <c r="O20" s="60"/>
      <c r="P20" s="82">
        <v>3</v>
      </c>
      <c r="Q20" s="83">
        <v>124800</v>
      </c>
      <c r="R20" s="63">
        <f t="shared" si="5"/>
        <v>237</v>
      </c>
      <c r="S20" s="64">
        <f t="shared" si="6"/>
        <v>4008872</v>
      </c>
      <c r="T20" s="78">
        <f t="shared" si="7"/>
        <v>233</v>
      </c>
      <c r="U20" s="79">
        <f t="shared" si="8"/>
        <v>1791272</v>
      </c>
      <c r="V20" s="84"/>
    </row>
    <row r="21" spans="1:22" s="24" customFormat="1" ht="19.5" customHeight="1">
      <c r="A21" s="26" t="s">
        <v>21</v>
      </c>
      <c r="B21" s="16">
        <v>88</v>
      </c>
      <c r="C21" s="40">
        <v>598236</v>
      </c>
      <c r="D21" s="16">
        <v>34</v>
      </c>
      <c r="E21" s="45">
        <v>379000</v>
      </c>
      <c r="F21" s="20">
        <v>8</v>
      </c>
      <c r="G21" s="39">
        <v>386447</v>
      </c>
      <c r="H21" s="20">
        <v>5</v>
      </c>
      <c r="I21" s="39">
        <v>1986000</v>
      </c>
      <c r="J21" s="56"/>
      <c r="K21" s="56"/>
      <c r="L21" s="60"/>
      <c r="M21" s="60"/>
      <c r="N21" s="60"/>
      <c r="O21" s="60"/>
      <c r="P21" s="61"/>
      <c r="Q21" s="56"/>
      <c r="R21" s="63">
        <f t="shared" si="5"/>
        <v>135</v>
      </c>
      <c r="S21" s="64">
        <f t="shared" si="6"/>
        <v>3349683</v>
      </c>
      <c r="T21" s="78">
        <f t="shared" si="7"/>
        <v>130</v>
      </c>
      <c r="U21" s="79">
        <f t="shared" si="8"/>
        <v>1363683</v>
      </c>
      <c r="V21" s="25"/>
    </row>
    <row r="22" spans="1:22" s="24" customFormat="1" ht="19.5" customHeight="1">
      <c r="A22" s="26" t="s">
        <v>20</v>
      </c>
      <c r="B22" s="16">
        <v>134</v>
      </c>
      <c r="C22" s="40">
        <v>867632</v>
      </c>
      <c r="D22" s="16">
        <v>42</v>
      </c>
      <c r="E22" s="45">
        <v>510000</v>
      </c>
      <c r="F22" s="20">
        <v>11</v>
      </c>
      <c r="G22" s="39">
        <v>612867</v>
      </c>
      <c r="H22" s="20">
        <v>6</v>
      </c>
      <c r="I22" s="39">
        <v>3603600</v>
      </c>
      <c r="J22" s="56"/>
      <c r="K22" s="56"/>
      <c r="L22" s="60"/>
      <c r="M22" s="60"/>
      <c r="N22" s="60"/>
      <c r="O22" s="60"/>
      <c r="P22" s="60"/>
      <c r="Q22" s="60"/>
      <c r="R22" s="63">
        <f t="shared" si="5"/>
        <v>193</v>
      </c>
      <c r="S22" s="64">
        <f t="shared" si="6"/>
        <v>5594099</v>
      </c>
      <c r="T22" s="78">
        <f t="shared" si="7"/>
        <v>187</v>
      </c>
      <c r="U22" s="79">
        <f t="shared" si="8"/>
        <v>1990499</v>
      </c>
      <c r="V22" s="25"/>
    </row>
    <row r="23" spans="1:22" s="28" customFormat="1" ht="19.5" customHeight="1">
      <c r="A23" s="26" t="s">
        <v>19</v>
      </c>
      <c r="B23" s="16">
        <v>114</v>
      </c>
      <c r="C23" s="40">
        <v>789131</v>
      </c>
      <c r="D23" s="16">
        <v>44</v>
      </c>
      <c r="E23" s="45">
        <v>522000</v>
      </c>
      <c r="F23" s="20">
        <v>18</v>
      </c>
      <c r="G23" s="39">
        <v>688021</v>
      </c>
      <c r="H23" s="20">
        <v>8</v>
      </c>
      <c r="I23" s="39">
        <v>3603600</v>
      </c>
      <c r="J23" s="56"/>
      <c r="K23" s="56"/>
      <c r="L23" s="60"/>
      <c r="M23" s="60"/>
      <c r="N23" s="60"/>
      <c r="O23" s="60"/>
      <c r="P23" s="60"/>
      <c r="Q23" s="60"/>
      <c r="R23" s="63">
        <f t="shared" si="5"/>
        <v>184</v>
      </c>
      <c r="S23" s="64">
        <f t="shared" si="6"/>
        <v>5602752</v>
      </c>
      <c r="T23" s="78">
        <f t="shared" si="7"/>
        <v>176</v>
      </c>
      <c r="U23" s="79">
        <f t="shared" si="8"/>
        <v>1999152</v>
      </c>
      <c r="V23" s="27"/>
    </row>
    <row r="24" spans="1:22" s="28" customFormat="1" ht="19.5" customHeight="1">
      <c r="A24" s="26" t="s">
        <v>18</v>
      </c>
      <c r="B24" s="16">
        <v>108</v>
      </c>
      <c r="C24" s="40">
        <v>635518</v>
      </c>
      <c r="D24" s="16">
        <v>43</v>
      </c>
      <c r="E24" s="45">
        <v>510000</v>
      </c>
      <c r="F24" s="20">
        <v>14</v>
      </c>
      <c r="G24" s="39">
        <v>448076</v>
      </c>
      <c r="H24" s="20">
        <v>9</v>
      </c>
      <c r="I24" s="39">
        <v>5076678</v>
      </c>
      <c r="J24" s="56"/>
      <c r="K24" s="56"/>
      <c r="L24" s="60"/>
      <c r="M24" s="60"/>
      <c r="N24" s="60"/>
      <c r="O24" s="60"/>
      <c r="P24" s="60"/>
      <c r="Q24" s="60"/>
      <c r="R24" s="63">
        <f t="shared" si="5"/>
        <v>174</v>
      </c>
      <c r="S24" s="64">
        <f t="shared" si="6"/>
        <v>6670272</v>
      </c>
      <c r="T24" s="78">
        <f t="shared" si="7"/>
        <v>165</v>
      </c>
      <c r="U24" s="79">
        <f t="shared" si="8"/>
        <v>1593594</v>
      </c>
      <c r="V24" s="27"/>
    </row>
    <row r="25" spans="1:22" s="28" customFormat="1" ht="19.5" customHeight="1">
      <c r="A25" s="26" t="s">
        <v>17</v>
      </c>
      <c r="B25" s="16">
        <v>102</v>
      </c>
      <c r="C25" s="40">
        <v>890163</v>
      </c>
      <c r="D25" s="16">
        <v>43</v>
      </c>
      <c r="E25" s="45">
        <v>296000</v>
      </c>
      <c r="F25" s="20">
        <v>12</v>
      </c>
      <c r="G25" s="39">
        <v>247560</v>
      </c>
      <c r="H25" s="20">
        <v>10</v>
      </c>
      <c r="I25" s="39">
        <v>3604000</v>
      </c>
      <c r="J25" s="56"/>
      <c r="K25" s="56"/>
      <c r="L25" s="60"/>
      <c r="M25" s="60"/>
      <c r="N25" s="60"/>
      <c r="O25" s="60"/>
      <c r="P25" s="60"/>
      <c r="Q25" s="60"/>
      <c r="R25" s="63">
        <f t="shared" si="5"/>
        <v>167</v>
      </c>
      <c r="S25" s="64">
        <f t="shared" si="6"/>
        <v>5037723</v>
      </c>
      <c r="T25" s="78">
        <f t="shared" si="7"/>
        <v>157</v>
      </c>
      <c r="U25" s="79">
        <f t="shared" si="8"/>
        <v>1433723</v>
      </c>
      <c r="V25" s="27"/>
    </row>
    <row r="26" spans="1:22" s="28" customFormat="1" ht="19.5" customHeight="1">
      <c r="A26" s="26" t="s">
        <v>15</v>
      </c>
      <c r="B26" s="16">
        <v>64</v>
      </c>
      <c r="C26" s="40">
        <v>331533.72</v>
      </c>
      <c r="D26" s="16">
        <v>64</v>
      </c>
      <c r="E26" s="45">
        <v>352000</v>
      </c>
      <c r="F26" s="20">
        <v>6</v>
      </c>
      <c r="G26" s="39">
        <v>125521</v>
      </c>
      <c r="H26" s="20">
        <v>10</v>
      </c>
      <c r="I26" s="39">
        <v>6327000</v>
      </c>
      <c r="J26" s="56"/>
      <c r="K26" s="56"/>
      <c r="L26" s="60"/>
      <c r="M26" s="60"/>
      <c r="N26" s="60"/>
      <c r="O26" s="60"/>
      <c r="P26" s="60"/>
      <c r="Q26" s="60"/>
      <c r="R26" s="63">
        <f t="shared" si="5"/>
        <v>144</v>
      </c>
      <c r="S26" s="64">
        <f t="shared" si="6"/>
        <v>7136054.72</v>
      </c>
      <c r="T26" s="78">
        <f t="shared" si="7"/>
        <v>134</v>
      </c>
      <c r="U26" s="79">
        <f t="shared" si="8"/>
        <v>809054.72</v>
      </c>
      <c r="V26" s="27"/>
    </row>
    <row r="27" spans="1:22" s="32" customFormat="1" ht="19.5" customHeight="1">
      <c r="A27" s="29" t="s">
        <v>14</v>
      </c>
      <c r="B27" s="15">
        <v>28</v>
      </c>
      <c r="C27" s="41">
        <v>129729</v>
      </c>
      <c r="D27" s="15">
        <v>61</v>
      </c>
      <c r="E27" s="46">
        <v>420000</v>
      </c>
      <c r="F27" s="30">
        <v>5</v>
      </c>
      <c r="G27" s="47">
        <v>73397</v>
      </c>
      <c r="H27" s="30">
        <v>9</v>
      </c>
      <c r="I27" s="47">
        <v>5205141</v>
      </c>
      <c r="J27" s="90"/>
      <c r="K27" s="90"/>
      <c r="L27" s="62"/>
      <c r="M27" s="62"/>
      <c r="N27" s="62"/>
      <c r="O27" s="62"/>
      <c r="P27" s="62"/>
      <c r="Q27" s="62"/>
      <c r="R27" s="63">
        <f t="shared" si="5"/>
        <v>103</v>
      </c>
      <c r="S27" s="64">
        <f t="shared" si="6"/>
        <v>5828267</v>
      </c>
      <c r="T27" s="78">
        <f t="shared" si="7"/>
        <v>94</v>
      </c>
      <c r="U27" s="79">
        <f t="shared" si="8"/>
        <v>623126</v>
      </c>
      <c r="V27" s="31"/>
    </row>
    <row r="28" spans="1:22" s="34" customFormat="1" ht="19.5" customHeight="1">
      <c r="A28" s="26" t="s">
        <v>12</v>
      </c>
      <c r="B28" s="16">
        <v>26</v>
      </c>
      <c r="C28" s="40">
        <v>212521</v>
      </c>
      <c r="D28" s="16">
        <v>62</v>
      </c>
      <c r="E28" s="45">
        <v>418100</v>
      </c>
      <c r="F28" s="20">
        <v>7</v>
      </c>
      <c r="G28" s="39">
        <v>53575</v>
      </c>
      <c r="H28" s="20">
        <v>8</v>
      </c>
      <c r="I28" s="39">
        <v>3855000</v>
      </c>
      <c r="J28" s="56"/>
      <c r="K28" s="56"/>
      <c r="L28" s="60"/>
      <c r="M28" s="60"/>
      <c r="N28" s="60"/>
      <c r="O28" s="60"/>
      <c r="P28" s="60"/>
      <c r="Q28" s="60"/>
      <c r="R28" s="63">
        <f t="shared" si="5"/>
        <v>103</v>
      </c>
      <c r="S28" s="64">
        <f t="shared" si="6"/>
        <v>4539196</v>
      </c>
      <c r="T28" s="78">
        <f t="shared" si="7"/>
        <v>95</v>
      </c>
      <c r="U28" s="79">
        <f t="shared" si="8"/>
        <v>684196</v>
      </c>
      <c r="V28" s="33"/>
    </row>
    <row r="29" spans="1:22" s="34" customFormat="1" ht="19.5" customHeight="1">
      <c r="A29" s="26" t="s">
        <v>11</v>
      </c>
      <c r="B29" s="16">
        <v>44</v>
      </c>
      <c r="C29" s="40">
        <v>177952</v>
      </c>
      <c r="D29" s="16">
        <v>62</v>
      </c>
      <c r="E29" s="45">
        <v>415600</v>
      </c>
      <c r="F29" s="20">
        <v>3</v>
      </c>
      <c r="G29" s="39">
        <v>47071</v>
      </c>
      <c r="H29" s="20">
        <v>10</v>
      </c>
      <c r="I29" s="39">
        <v>3568358</v>
      </c>
      <c r="J29" s="56"/>
      <c r="K29" s="56"/>
      <c r="L29" s="60"/>
      <c r="M29" s="60"/>
      <c r="N29" s="60"/>
      <c r="O29" s="60"/>
      <c r="P29" s="60"/>
      <c r="Q29" s="60"/>
      <c r="R29" s="63">
        <f t="shared" si="5"/>
        <v>119</v>
      </c>
      <c r="S29" s="64">
        <f t="shared" si="6"/>
        <v>4208981</v>
      </c>
      <c r="T29" s="78">
        <f t="shared" si="7"/>
        <v>109</v>
      </c>
      <c r="U29" s="79">
        <f t="shared" si="8"/>
        <v>640623</v>
      </c>
      <c r="V29" s="33"/>
    </row>
    <row r="30" spans="1:22" s="32" customFormat="1" ht="19.5" customHeight="1">
      <c r="A30" s="29" t="s">
        <v>10</v>
      </c>
      <c r="B30" s="15">
        <v>56</v>
      </c>
      <c r="C30" s="41">
        <v>290962.1</v>
      </c>
      <c r="D30" s="15">
        <v>64</v>
      </c>
      <c r="E30" s="46">
        <v>414600</v>
      </c>
      <c r="F30" s="30">
        <v>9</v>
      </c>
      <c r="G30" s="47">
        <v>74811</v>
      </c>
      <c r="H30" s="30">
        <v>11</v>
      </c>
      <c r="I30" s="47">
        <v>3985524</v>
      </c>
      <c r="J30" s="56"/>
      <c r="K30" s="56"/>
      <c r="L30" s="60"/>
      <c r="M30" s="60"/>
      <c r="N30" s="60"/>
      <c r="O30" s="60"/>
      <c r="P30" s="60"/>
      <c r="Q30" s="60"/>
      <c r="R30" s="63">
        <f t="shared" si="5"/>
        <v>140</v>
      </c>
      <c r="S30" s="64">
        <f t="shared" si="6"/>
        <v>4765897.1</v>
      </c>
      <c r="T30" s="78">
        <f t="shared" si="7"/>
        <v>129</v>
      </c>
      <c r="U30" s="79">
        <f t="shared" si="8"/>
        <v>780373.1</v>
      </c>
      <c r="V30" s="31"/>
    </row>
    <row r="31" spans="1:22" s="32" customFormat="1" ht="19.5" customHeight="1">
      <c r="A31" s="29" t="s">
        <v>7</v>
      </c>
      <c r="B31" s="15">
        <v>49</v>
      </c>
      <c r="C31" s="41">
        <v>368682</v>
      </c>
      <c r="D31" s="15">
        <v>58</v>
      </c>
      <c r="E31" s="46">
        <v>380700</v>
      </c>
      <c r="F31" s="15">
        <v>3</v>
      </c>
      <c r="G31" s="46">
        <v>11923</v>
      </c>
      <c r="H31" s="15">
        <v>22</v>
      </c>
      <c r="I31" s="46">
        <v>6853047</v>
      </c>
      <c r="J31" s="90"/>
      <c r="K31" s="90"/>
      <c r="L31" s="62"/>
      <c r="M31" s="62"/>
      <c r="N31" s="62"/>
      <c r="O31" s="62"/>
      <c r="P31" s="62"/>
      <c r="Q31" s="62"/>
      <c r="R31" s="63">
        <f t="shared" si="5"/>
        <v>132</v>
      </c>
      <c r="S31" s="64">
        <f t="shared" si="6"/>
        <v>7614352</v>
      </c>
      <c r="T31" s="78">
        <f t="shared" si="7"/>
        <v>110</v>
      </c>
      <c r="U31" s="79">
        <f t="shared" si="8"/>
        <v>761305</v>
      </c>
      <c r="V31" s="31"/>
    </row>
    <row r="32" spans="1:22" s="32" customFormat="1" ht="19.5" customHeight="1">
      <c r="A32" s="29" t="s">
        <v>8</v>
      </c>
      <c r="B32" s="15">
        <v>42</v>
      </c>
      <c r="C32" s="41">
        <v>412880.9</v>
      </c>
      <c r="D32" s="15">
        <v>56</v>
      </c>
      <c r="E32" s="46">
        <v>359400</v>
      </c>
      <c r="F32" s="15">
        <v>5</v>
      </c>
      <c r="G32" s="46">
        <v>44899</v>
      </c>
      <c r="H32" s="15">
        <v>17</v>
      </c>
      <c r="I32" s="46">
        <v>4142297</v>
      </c>
      <c r="J32" s="90"/>
      <c r="K32" s="90"/>
      <c r="L32" s="62"/>
      <c r="M32" s="62"/>
      <c r="N32" s="62"/>
      <c r="O32" s="62"/>
      <c r="P32" s="62"/>
      <c r="Q32" s="62"/>
      <c r="R32" s="63">
        <f t="shared" si="5"/>
        <v>120</v>
      </c>
      <c r="S32" s="64">
        <f t="shared" si="6"/>
        <v>4959476.9</v>
      </c>
      <c r="T32" s="78">
        <f t="shared" si="7"/>
        <v>103</v>
      </c>
      <c r="U32" s="79">
        <f t="shared" si="8"/>
        <v>817179.9</v>
      </c>
      <c r="V32" s="31"/>
    </row>
    <row r="34" spans="19:20" ht="12.75">
      <c r="S34" s="5"/>
      <c r="T34" s="5"/>
    </row>
    <row r="35" s="36" customFormat="1" ht="32.25" customHeight="1">
      <c r="I35" s="35"/>
    </row>
    <row r="36" s="36" customFormat="1" ht="12.75"/>
    <row r="37" s="36" customFormat="1" ht="12.75"/>
    <row r="42" ht="12.75">
      <c r="I42" s="6"/>
    </row>
  </sheetData>
  <sheetProtection/>
  <mergeCells count="20">
    <mergeCell ref="N7:O7"/>
    <mergeCell ref="T7:T8"/>
    <mergeCell ref="A5:A8"/>
    <mergeCell ref="Q7:Q8"/>
    <mergeCell ref="B5:C7"/>
    <mergeCell ref="H7:I7"/>
    <mergeCell ref="D5:E7"/>
    <mergeCell ref="L7:M7"/>
    <mergeCell ref="J5:M6"/>
    <mergeCell ref="N5:O6"/>
    <mergeCell ref="S7:S8"/>
    <mergeCell ref="F5:I6"/>
    <mergeCell ref="P7:P8"/>
    <mergeCell ref="T5:U6"/>
    <mergeCell ref="R7:R8"/>
    <mergeCell ref="R5:S6"/>
    <mergeCell ref="P5:Q6"/>
    <mergeCell ref="U7:U8"/>
    <mergeCell ref="F7:G7"/>
    <mergeCell ref="J7:K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4"/>
  <headerFooter alignWithMargins="0">
    <oddHeader xml:space="preserve">&amp;L&amp;"Verdana,Normal"&amp;G
Carsat Pays de la Loire
2 place de Bretagne
44932 NANTES Cedex 9&amp;9
&amp;10www.carsat-pl.fr
www.cnav.fr </oddHeader>
    <oddFooter>&amp;L
&amp;1#&amp;"Calibri"&amp;10&amp;K008000 Restreint, diffusion restreinte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 des Pays de la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LUDWIG Julie</cp:lastModifiedBy>
  <cp:lastPrinted>2023-12-21T09:18:51Z</cp:lastPrinted>
  <dcterms:created xsi:type="dcterms:W3CDTF">2008-11-25T09:19:29Z</dcterms:created>
  <dcterms:modified xsi:type="dcterms:W3CDTF">2024-01-17T09:04:48Z</dcterms:modified>
  <cp:category/>
  <cp:version/>
  <cp:contentType/>
  <cp:contentStatus/>
</cp:coreProperties>
</file>