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SR\MANAGEMENT\ASC\Production\"/>
    </mc:Choice>
  </mc:AlternateContent>
  <xr:revisionPtr revIDLastSave="0" documentId="13_ncr:1_{1CE8B9ED-CD27-48CA-9D55-4CE360433CDA}" xr6:coauthVersionLast="47" xr6:coauthVersionMax="47" xr10:uidLastSave="{00000000-0000-0000-0000-000000000000}"/>
  <bookViews>
    <workbookView xWindow="-108" yWindow="-108" windowWidth="23256" windowHeight="12456" tabRatio="746" xr2:uid="{00000000-000D-0000-FFFF-FFFF00000000}"/>
  </bookViews>
  <sheets>
    <sheet name="ENGAGEM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U18" i="1"/>
  <c r="U17" i="1"/>
  <c r="S14" i="1"/>
  <c r="R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B14" i="1"/>
  <c r="E17" i="1" l="1"/>
  <c r="D17" i="1"/>
  <c r="C17" i="1"/>
  <c r="B17" i="1"/>
  <c r="T17" i="1" l="1"/>
  <c r="U8" i="1" l="1"/>
  <c r="T8" i="1"/>
  <c r="S9" i="1"/>
  <c r="S10" i="1"/>
  <c r="S11" i="1"/>
  <c r="S12" i="1"/>
  <c r="S13" i="1"/>
  <c r="S8" i="1"/>
  <c r="R9" i="1"/>
  <c r="R10" i="1"/>
  <c r="R11" i="1"/>
  <c r="R12" i="1"/>
  <c r="R13" i="1"/>
  <c r="R8" i="1"/>
  <c r="R20" i="1" l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R30" i="1"/>
  <c r="S30" i="1"/>
  <c r="T30" i="1"/>
  <c r="U30" i="1"/>
  <c r="R31" i="1"/>
  <c r="S31" i="1"/>
  <c r="T31" i="1"/>
  <c r="U31" i="1"/>
  <c r="R32" i="1"/>
  <c r="S32" i="1"/>
  <c r="T32" i="1"/>
  <c r="U32" i="1"/>
  <c r="T9" i="1"/>
  <c r="U9" i="1"/>
  <c r="T10" i="1"/>
  <c r="U10" i="1"/>
  <c r="T11" i="1"/>
  <c r="U11" i="1"/>
  <c r="T12" i="1"/>
  <c r="U12" i="1"/>
  <c r="T13" i="1"/>
  <c r="U13" i="1"/>
  <c r="T14" i="1"/>
  <c r="U14" i="1"/>
  <c r="E19" i="1"/>
  <c r="S19" i="1" s="1"/>
  <c r="E18" i="1"/>
  <c r="D19" i="1"/>
  <c r="R19" i="1" s="1"/>
  <c r="D18" i="1"/>
  <c r="C18" i="1"/>
  <c r="B18" i="1"/>
  <c r="U19" i="1" l="1"/>
  <c r="T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F3259</author>
  </authors>
  <commentList>
    <comment ref="E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S.Barbot : Passage de la subvention de fonctionnement de 7000€ à 12000€ en 2015.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<sst xmlns="http://schemas.openxmlformats.org/spreadsheetml/2006/main" count="57" uniqueCount="39">
  <si>
    <t>ASSURANCE RETRAITE</t>
  </si>
  <si>
    <t>Subventions</t>
  </si>
  <si>
    <t>Prêts</t>
  </si>
  <si>
    <t>Total</t>
  </si>
  <si>
    <t>Nombre</t>
  </si>
  <si>
    <t>Projets</t>
  </si>
  <si>
    <t>Montant</t>
  </si>
  <si>
    <t>Rappel 2008</t>
  </si>
  <si>
    <t>Rappel 2007</t>
  </si>
  <si>
    <t>Lieux de Vie Collectifs (LVC)</t>
  </si>
  <si>
    <t>Rappel 2009</t>
  </si>
  <si>
    <t>Rappel 2010</t>
  </si>
  <si>
    <t>Rappel 2011</t>
  </si>
  <si>
    <t>Départements</t>
  </si>
  <si>
    <t>Rappel 2012</t>
  </si>
  <si>
    <t>Rappel 2013</t>
  </si>
  <si>
    <t>Actions régionales</t>
  </si>
  <si>
    <t>Rappel 2014</t>
  </si>
  <si>
    <t>Rappel 2015</t>
  </si>
  <si>
    <t>Rappel 2016</t>
  </si>
  <si>
    <t>Rappel 2017</t>
  </si>
  <si>
    <t>Rappel 2018</t>
  </si>
  <si>
    <t>Dont
subventions FNASSPA</t>
  </si>
  <si>
    <t>Habitat social / Bailleurs sociaux</t>
  </si>
  <si>
    <t>Rappel 2019</t>
  </si>
  <si>
    <t>Actions collectives de prévention et de maintien du lien social</t>
  </si>
  <si>
    <t>Rappel 2020</t>
  </si>
  <si>
    <t>Rappel 2021</t>
  </si>
  <si>
    <t>Plan d'Aide à l'Investissement (PAI)</t>
  </si>
  <si>
    <t>Total des engagements financiers</t>
  </si>
  <si>
    <t>FNASSPA</t>
  </si>
  <si>
    <t>CNSA</t>
  </si>
  <si>
    <t>Rappel 2022</t>
  </si>
  <si>
    <t>Autres subventions d'investissement, de fonctionnement ou d'études-recherches (dont les CLIC 44 et 49*)</t>
  </si>
  <si>
    <t>* les CLIC (Centres Locaux d'Information et de Coordination)de la Mayenne, de la Sarthe et de la Vendée sont désormais intégrés aux services départementaux</t>
  </si>
  <si>
    <t>ACTION SOCIALE COLLECTIVE EN FAVEUR DES PERSONNES RETRAITEES AUTONOMES ET FRAGILISEES SOCIALEMENT :</t>
  </si>
  <si>
    <t>Initiative pour le Développement des Résidences Autonomie (IDRA)</t>
  </si>
  <si>
    <t>Rappel 2023</t>
  </si>
  <si>
    <t>AIDES FINANCIERES ENGAGEES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</si>
</sst>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#,##0\ &quot;€&quot;"/>
    <numFmt numFmtId="165" formatCode="#,##0_ ;[Red]\-#,##0\ "/>
    <numFmt numFmtId="166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6" fontId="8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6" fontId="8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6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8" fillId="0" borderId="0" xfId="0" applyNumberFormat="1" applyFont="1"/>
    <xf numFmtId="4" fontId="6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6" fontId="7" fillId="2" borderId="1" xfId="2" applyNumberFormat="1" applyFont="1" applyFill="1" applyBorder="1" applyAlignment="1">
      <alignment vertical="center"/>
    </xf>
    <xf numFmtId="6" fontId="9" fillId="0" borderId="1" xfId="2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0" fontId="9" fillId="3" borderId="5" xfId="2" applyFont="1" applyFill="1" applyBorder="1" applyAlignment="1">
      <alignment horizontal="center" vertical="center"/>
    </xf>
    <xf numFmtId="164" fontId="9" fillId="3" borderId="5" xfId="2" applyNumberFormat="1" applyFont="1" applyFill="1" applyBorder="1" applyAlignment="1">
      <alignment horizontal="right" vertical="center"/>
    </xf>
    <xf numFmtId="6" fontId="9" fillId="0" borderId="2" xfId="0" applyNumberFormat="1" applyFont="1" applyFill="1" applyBorder="1" applyAlignment="1">
      <alignment vertical="center"/>
    </xf>
    <xf numFmtId="6" fontId="9" fillId="0" borderId="1" xfId="0" applyNumberFormat="1" applyFont="1" applyBorder="1" applyAlignment="1">
      <alignment vertical="center"/>
    </xf>
    <xf numFmtId="6" fontId="9" fillId="0" borderId="1" xfId="2" applyNumberFormat="1" applyFont="1" applyBorder="1" applyAlignment="1">
      <alignment vertical="center"/>
    </xf>
    <xf numFmtId="0" fontId="9" fillId="4" borderId="5" xfId="2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vertical="center"/>
    </xf>
    <xf numFmtId="164" fontId="9" fillId="4" borderId="7" xfId="2" applyNumberFormat="1" applyFont="1" applyFill="1" applyBorder="1" applyAlignment="1">
      <alignment vertical="center"/>
    </xf>
    <xf numFmtId="1" fontId="9" fillId="4" borderId="8" xfId="2" applyNumberFormat="1" applyFont="1" applyFill="1" applyBorder="1" applyAlignment="1">
      <alignment horizontal="center" vertical="center"/>
    </xf>
    <xf numFmtId="6" fontId="9" fillId="4" borderId="8" xfId="2" applyNumberFormat="1" applyFont="1" applyFill="1" applyBorder="1" applyAlignment="1">
      <alignment vertical="center"/>
    </xf>
    <xf numFmtId="164" fontId="9" fillId="3" borderId="5" xfId="2" applyNumberFormat="1" applyFont="1" applyFill="1" applyBorder="1" applyAlignment="1">
      <alignment vertical="center"/>
    </xf>
    <xf numFmtId="6" fontId="9" fillId="3" borderId="1" xfId="2" applyNumberFormat="1" applyFont="1" applyFill="1" applyBorder="1" applyAlignment="1">
      <alignment vertical="center"/>
    </xf>
    <xf numFmtId="1" fontId="9" fillId="3" borderId="8" xfId="2" applyNumberFormat="1" applyFont="1" applyFill="1" applyBorder="1" applyAlignment="1">
      <alignment horizontal="center" vertical="center"/>
    </xf>
    <xf numFmtId="6" fontId="9" fillId="3" borderId="8" xfId="2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8" fontId="9" fillId="3" borderId="1" xfId="2" applyNumberFormat="1" applyFont="1" applyFill="1" applyBorder="1" applyAlignment="1">
      <alignment vertical="center"/>
    </xf>
    <xf numFmtId="0" fontId="9" fillId="3" borderId="1" xfId="2" applyFont="1" applyFill="1" applyBorder="1" applyAlignment="1">
      <alignment horizontal="center" vertical="center"/>
    </xf>
    <xf numFmtId="8" fontId="9" fillId="3" borderId="1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6" fontId="9" fillId="2" borderId="1" xfId="2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vertical="center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" fontId="9" fillId="5" borderId="8" xfId="2" applyNumberFormat="1" applyFont="1" applyFill="1" applyBorder="1" applyAlignment="1">
      <alignment horizontal="center" vertical="center"/>
    </xf>
    <xf numFmtId="6" fontId="9" fillId="5" borderId="8" xfId="2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9" fillId="6" borderId="12" xfId="2" applyFont="1" applyFill="1" applyBorder="1" applyAlignment="1">
      <alignment horizontal="center" vertical="center"/>
    </xf>
    <xf numFmtId="164" fontId="9" fillId="6" borderId="12" xfId="2" applyNumberFormat="1" applyFont="1" applyFill="1" applyBorder="1" applyAlignment="1">
      <alignment vertical="center"/>
    </xf>
    <xf numFmtId="0" fontId="9" fillId="6" borderId="5" xfId="2" applyFont="1" applyFill="1" applyBorder="1" applyAlignment="1">
      <alignment horizontal="center" vertical="center"/>
    </xf>
    <xf numFmtId="164" fontId="9" fillId="6" borderId="5" xfId="2" applyNumberFormat="1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vertical="center"/>
    </xf>
    <xf numFmtId="6" fontId="9" fillId="4" borderId="1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6" fontId="9" fillId="4" borderId="2" xfId="0" applyNumberFormat="1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6" fontId="9" fillId="4" borderId="1" xfId="2" applyNumberFormat="1" applyFont="1" applyFill="1" applyBorder="1" applyAlignment="1">
      <alignment vertical="center"/>
    </xf>
    <xf numFmtId="6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165" fontId="7" fillId="4" borderId="1" xfId="2" applyNumberFormat="1" applyFont="1" applyFill="1" applyBorder="1" applyAlignment="1">
      <alignment vertical="center"/>
    </xf>
    <xf numFmtId="6" fontId="7" fillId="4" borderId="1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6" fontId="9" fillId="3" borderId="1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166" fontId="9" fillId="4" borderId="5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Feuil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tabSelected="1" zoomScale="80" zoomScaleNormal="80" zoomScaleSheetLayoutView="80" zoomScalePageLayoutView="70" workbookViewId="0">
      <pane xSplit="1" topLeftCell="B1" activePane="topRight" state="frozen"/>
      <selection activeCell="A4" sqref="A4"/>
      <selection pane="topRight" activeCell="K19" sqref="K19"/>
    </sheetView>
  </sheetViews>
  <sheetFormatPr baseColWidth="10" defaultColWidth="11.44140625" defaultRowHeight="12.6" x14ac:dyDescent="0.2"/>
  <cols>
    <col min="1" max="1" width="17.6640625" style="4" customWidth="1"/>
    <col min="2" max="2" width="9.5546875" style="4" customWidth="1"/>
    <col min="3" max="3" width="17.109375" style="4" customWidth="1"/>
    <col min="4" max="4" width="9.5546875" style="4" customWidth="1"/>
    <col min="5" max="5" width="18.33203125" style="4" customWidth="1"/>
    <col min="6" max="6" width="10.44140625" style="4" bestFit="1" customWidth="1"/>
    <col min="7" max="7" width="16.33203125" style="4" bestFit="1" customWidth="1"/>
    <col min="8" max="8" width="9.5546875" style="4" bestFit="1" customWidth="1"/>
    <col min="9" max="9" width="18" style="4" customWidth="1"/>
    <col min="10" max="10" width="10.33203125" style="4" customWidth="1"/>
    <col min="11" max="11" width="18" style="4" customWidth="1"/>
    <col min="12" max="12" width="10.33203125" style="4" customWidth="1"/>
    <col min="13" max="13" width="15.77734375" style="4" customWidth="1"/>
    <col min="14" max="14" width="10.33203125" style="4" customWidth="1"/>
    <col min="15" max="15" width="15.77734375" style="4" customWidth="1"/>
    <col min="16" max="16" width="10.33203125" style="4" customWidth="1"/>
    <col min="17" max="17" width="14.6640625" style="4" customWidth="1"/>
    <col min="18" max="18" width="9.5546875" style="4" bestFit="1" customWidth="1"/>
    <col min="19" max="19" width="15.88671875" style="4" customWidth="1"/>
    <col min="20" max="20" width="9.44140625" style="4" customWidth="1"/>
    <col min="21" max="21" width="17.109375" style="4" customWidth="1"/>
    <col min="22" max="16384" width="11.44140625" style="4"/>
  </cols>
  <sheetData>
    <row r="1" spans="1:22" s="3" customFormat="1" ht="23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s="3" customFormat="1" ht="22.5" customHeight="1" x14ac:dyDescent="0.3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s="3" customFormat="1" ht="24" customHeight="1" x14ac:dyDescent="0.3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2" s="6" customFormat="1" ht="79.5" customHeight="1" x14ac:dyDescent="0.2">
      <c r="A5" s="98" t="s">
        <v>13</v>
      </c>
      <c r="B5" s="103" t="s">
        <v>25</v>
      </c>
      <c r="C5" s="104"/>
      <c r="D5" s="103" t="s">
        <v>33</v>
      </c>
      <c r="E5" s="104"/>
      <c r="F5" s="103" t="s">
        <v>9</v>
      </c>
      <c r="G5" s="110"/>
      <c r="H5" s="110"/>
      <c r="I5" s="110"/>
      <c r="J5" s="103" t="s">
        <v>28</v>
      </c>
      <c r="K5" s="110"/>
      <c r="L5" s="110"/>
      <c r="M5" s="110"/>
      <c r="N5" s="103" t="s">
        <v>36</v>
      </c>
      <c r="O5" s="104"/>
      <c r="P5" s="103" t="s">
        <v>23</v>
      </c>
      <c r="Q5" s="104"/>
      <c r="R5" s="117" t="s">
        <v>29</v>
      </c>
      <c r="S5" s="118"/>
      <c r="T5" s="115" t="s">
        <v>22</v>
      </c>
      <c r="U5" s="116"/>
    </row>
    <row r="6" spans="1:22" s="7" customFormat="1" ht="15" customHeight="1" x14ac:dyDescent="0.25">
      <c r="A6" s="99"/>
      <c r="B6" s="105"/>
      <c r="C6" s="106"/>
      <c r="D6" s="105"/>
      <c r="E6" s="106"/>
      <c r="F6" s="121" t="s">
        <v>1</v>
      </c>
      <c r="G6" s="121"/>
      <c r="H6" s="107" t="s">
        <v>2</v>
      </c>
      <c r="I6" s="107"/>
      <c r="J6" s="122" t="s">
        <v>30</v>
      </c>
      <c r="K6" s="123"/>
      <c r="L6" s="108" t="s">
        <v>31</v>
      </c>
      <c r="M6" s="109"/>
      <c r="N6" s="108" t="s">
        <v>31</v>
      </c>
      <c r="O6" s="109"/>
      <c r="P6" s="113" t="s">
        <v>4</v>
      </c>
      <c r="Q6" s="101" t="s">
        <v>6</v>
      </c>
      <c r="R6" s="111" t="s">
        <v>5</v>
      </c>
      <c r="S6" s="111" t="s">
        <v>6</v>
      </c>
      <c r="T6" s="119" t="s">
        <v>5</v>
      </c>
      <c r="U6" s="119" t="s">
        <v>6</v>
      </c>
    </row>
    <row r="7" spans="1:22" s="7" customFormat="1" ht="15" customHeight="1" x14ac:dyDescent="0.25">
      <c r="A7" s="100"/>
      <c r="B7" s="8" t="s">
        <v>5</v>
      </c>
      <c r="C7" s="8" t="s">
        <v>6</v>
      </c>
      <c r="D7" s="8" t="s">
        <v>5</v>
      </c>
      <c r="E7" s="8" t="s">
        <v>6</v>
      </c>
      <c r="F7" s="9" t="s">
        <v>5</v>
      </c>
      <c r="G7" s="10" t="s">
        <v>6</v>
      </c>
      <c r="H7" s="73" t="s">
        <v>5</v>
      </c>
      <c r="I7" s="73" t="s">
        <v>6</v>
      </c>
      <c r="J7" s="66" t="s">
        <v>4</v>
      </c>
      <c r="K7" s="67" t="s">
        <v>6</v>
      </c>
      <c r="L7" s="69" t="s">
        <v>4</v>
      </c>
      <c r="M7" s="70" t="s">
        <v>6</v>
      </c>
      <c r="N7" s="69" t="s">
        <v>4</v>
      </c>
      <c r="O7" s="70" t="s">
        <v>6</v>
      </c>
      <c r="P7" s="114"/>
      <c r="Q7" s="102"/>
      <c r="R7" s="112"/>
      <c r="S7" s="112"/>
      <c r="T7" s="124"/>
      <c r="U7" s="120"/>
    </row>
    <row r="8" spans="1:22" s="13" customFormat="1" ht="19.5" customHeight="1" x14ac:dyDescent="0.25">
      <c r="A8" s="11">
        <v>44</v>
      </c>
      <c r="B8" s="12">
        <v>57</v>
      </c>
      <c r="C8" s="40">
        <v>227111</v>
      </c>
      <c r="D8" s="12">
        <v>29</v>
      </c>
      <c r="E8" s="92">
        <v>276060</v>
      </c>
      <c r="F8" s="48">
        <v>0</v>
      </c>
      <c r="G8" s="49">
        <v>0</v>
      </c>
      <c r="H8" s="74">
        <v>3</v>
      </c>
      <c r="I8" s="75">
        <v>1229000</v>
      </c>
      <c r="J8" s="53">
        <v>4</v>
      </c>
      <c r="K8" s="68">
        <v>51745</v>
      </c>
      <c r="L8" s="71">
        <v>0</v>
      </c>
      <c r="M8" s="72">
        <v>0</v>
      </c>
      <c r="N8" s="71">
        <v>2</v>
      </c>
      <c r="O8" s="72">
        <v>240000</v>
      </c>
      <c r="P8" s="53">
        <v>0</v>
      </c>
      <c r="Q8" s="54">
        <v>0</v>
      </c>
      <c r="R8" s="63">
        <f>SUM(B8,D8,F8,L8,H8,J8,N8,P8)</f>
        <v>95</v>
      </c>
      <c r="S8" s="64">
        <f>SUM(C8,E8,G8,I8,K8,M8,O8,Q8)</f>
        <v>2023916</v>
      </c>
      <c r="T8" s="78">
        <f>SUM(B8,D8,F8,J8,P8)</f>
        <v>90</v>
      </c>
      <c r="U8" s="79">
        <f>SUM(C8,E8,G8,K8,Q8)</f>
        <v>554916</v>
      </c>
    </row>
    <row r="9" spans="1:22" s="18" customFormat="1" ht="20.100000000000001" customHeight="1" x14ac:dyDescent="0.25">
      <c r="A9" s="14">
        <v>49</v>
      </c>
      <c r="B9" s="12">
        <v>49</v>
      </c>
      <c r="C9" s="40">
        <v>242599</v>
      </c>
      <c r="D9" s="12">
        <v>11</v>
      </c>
      <c r="E9" s="92">
        <v>117000</v>
      </c>
      <c r="F9" s="50">
        <v>0</v>
      </c>
      <c r="G9" s="51">
        <v>0</v>
      </c>
      <c r="H9" s="76">
        <v>1</v>
      </c>
      <c r="I9" s="77">
        <v>850000</v>
      </c>
      <c r="J9" s="53">
        <v>5</v>
      </c>
      <c r="K9" s="51">
        <v>69028</v>
      </c>
      <c r="L9" s="71">
        <v>1</v>
      </c>
      <c r="M9" s="72">
        <v>1086370</v>
      </c>
      <c r="N9" s="71">
        <v>0</v>
      </c>
      <c r="O9" s="72">
        <v>0</v>
      </c>
      <c r="P9" s="53">
        <v>0</v>
      </c>
      <c r="Q9" s="54">
        <v>0</v>
      </c>
      <c r="R9" s="63">
        <f t="shared" ref="R9:R13" si="0">SUM(B9,D9,F9,L9,H9,J9,N9,P9)</f>
        <v>67</v>
      </c>
      <c r="S9" s="64">
        <f t="shared" ref="S9:S14" si="1">SUM(C9,E9,G9,I9,K9,M9,O9,Q9)</f>
        <v>2364997</v>
      </c>
      <c r="T9" s="78">
        <f t="shared" ref="T9:T14" si="2">SUM(B9,D9,F9,J9,P9)</f>
        <v>65</v>
      </c>
      <c r="U9" s="79">
        <f t="shared" ref="U9:U14" si="3">SUM(C9,E9,G9,K9,Q9)</f>
        <v>428627</v>
      </c>
      <c r="V9" s="17"/>
    </row>
    <row r="10" spans="1:22" s="18" customFormat="1" ht="20.100000000000001" customHeight="1" x14ac:dyDescent="0.25">
      <c r="A10" s="14">
        <v>53</v>
      </c>
      <c r="B10" s="12">
        <v>13</v>
      </c>
      <c r="C10" s="40">
        <v>38423</v>
      </c>
      <c r="D10" s="91">
        <v>0</v>
      </c>
      <c r="E10" s="93">
        <v>0</v>
      </c>
      <c r="F10" s="48">
        <v>1</v>
      </c>
      <c r="G10" s="49">
        <v>10957</v>
      </c>
      <c r="H10" s="76">
        <v>0</v>
      </c>
      <c r="I10" s="77">
        <v>0</v>
      </c>
      <c r="J10" s="53">
        <v>1</v>
      </c>
      <c r="K10" s="65">
        <v>16751</v>
      </c>
      <c r="L10" s="71">
        <v>1</v>
      </c>
      <c r="M10" s="72">
        <v>361831</v>
      </c>
      <c r="N10" s="71">
        <v>0</v>
      </c>
      <c r="O10" s="72">
        <v>0</v>
      </c>
      <c r="P10" s="53">
        <v>0</v>
      </c>
      <c r="Q10" s="54">
        <v>0</v>
      </c>
      <c r="R10" s="63">
        <f t="shared" si="0"/>
        <v>16</v>
      </c>
      <c r="S10" s="64">
        <f t="shared" si="1"/>
        <v>427962</v>
      </c>
      <c r="T10" s="78">
        <f t="shared" si="2"/>
        <v>15</v>
      </c>
      <c r="U10" s="79">
        <f t="shared" si="3"/>
        <v>66131</v>
      </c>
      <c r="V10" s="17"/>
    </row>
    <row r="11" spans="1:22" s="18" customFormat="1" ht="20.100000000000001" customHeight="1" x14ac:dyDescent="0.25">
      <c r="A11" s="14">
        <v>72</v>
      </c>
      <c r="B11" s="12">
        <v>13</v>
      </c>
      <c r="C11" s="41">
        <v>43637</v>
      </c>
      <c r="D11" s="91">
        <v>1</v>
      </c>
      <c r="E11" s="93">
        <v>2036.5</v>
      </c>
      <c r="F11" s="48">
        <v>0</v>
      </c>
      <c r="G11" s="49"/>
      <c r="H11" s="76">
        <v>0</v>
      </c>
      <c r="I11" s="77">
        <v>0</v>
      </c>
      <c r="J11" s="53">
        <v>4</v>
      </c>
      <c r="K11" s="65">
        <v>77211</v>
      </c>
      <c r="L11" s="71">
        <v>0</v>
      </c>
      <c r="M11" s="72">
        <v>0</v>
      </c>
      <c r="N11" s="71">
        <v>0</v>
      </c>
      <c r="O11" s="72">
        <v>0</v>
      </c>
      <c r="P11" s="53">
        <v>0</v>
      </c>
      <c r="Q11" s="54">
        <v>0</v>
      </c>
      <c r="R11" s="63">
        <f t="shared" si="0"/>
        <v>18</v>
      </c>
      <c r="S11" s="64">
        <f t="shared" si="1"/>
        <v>122884.5</v>
      </c>
      <c r="T11" s="78">
        <f t="shared" si="2"/>
        <v>18</v>
      </c>
      <c r="U11" s="79">
        <f t="shared" si="3"/>
        <v>122884.5</v>
      </c>
      <c r="V11" s="17"/>
    </row>
    <row r="12" spans="1:22" s="18" customFormat="1" ht="19.2" customHeight="1" x14ac:dyDescent="0.25">
      <c r="A12" s="19">
        <v>85</v>
      </c>
      <c r="B12" s="12">
        <v>17</v>
      </c>
      <c r="C12" s="42">
        <v>96476</v>
      </c>
      <c r="D12" s="91">
        <v>1</v>
      </c>
      <c r="E12" s="94">
        <v>4000</v>
      </c>
      <c r="F12" s="48">
        <v>0</v>
      </c>
      <c r="G12" s="52"/>
      <c r="H12" s="76">
        <v>0</v>
      </c>
      <c r="I12" s="77">
        <v>0</v>
      </c>
      <c r="J12" s="53">
        <v>11</v>
      </c>
      <c r="K12" s="68">
        <v>232417</v>
      </c>
      <c r="L12" s="71">
        <v>0</v>
      </c>
      <c r="M12" s="72">
        <v>0</v>
      </c>
      <c r="N12" s="71">
        <v>0</v>
      </c>
      <c r="O12" s="72">
        <v>0</v>
      </c>
      <c r="P12" s="53">
        <v>0</v>
      </c>
      <c r="Q12" s="54">
        <v>0</v>
      </c>
      <c r="R12" s="63">
        <f t="shared" si="0"/>
        <v>29</v>
      </c>
      <c r="S12" s="64">
        <f t="shared" si="1"/>
        <v>332893</v>
      </c>
      <c r="T12" s="78">
        <f t="shared" si="2"/>
        <v>29</v>
      </c>
      <c r="U12" s="79">
        <f t="shared" si="3"/>
        <v>332893</v>
      </c>
      <c r="V12" s="17"/>
    </row>
    <row r="13" spans="1:22" s="18" customFormat="1" ht="30.6" customHeight="1" x14ac:dyDescent="0.25">
      <c r="A13" s="37" t="s">
        <v>16</v>
      </c>
      <c r="B13" s="12">
        <v>10</v>
      </c>
      <c r="C13" s="42">
        <v>431605</v>
      </c>
      <c r="D13" s="91">
        <v>4</v>
      </c>
      <c r="E13" s="94">
        <v>79022</v>
      </c>
      <c r="F13" s="43"/>
      <c r="G13" s="55"/>
      <c r="H13" s="43"/>
      <c r="I13" s="44"/>
      <c r="J13" s="58"/>
      <c r="K13" s="58"/>
      <c r="L13" s="57"/>
      <c r="M13" s="58"/>
      <c r="N13" s="57"/>
      <c r="O13" s="58"/>
      <c r="P13" s="57"/>
      <c r="Q13" s="58"/>
      <c r="R13" s="63">
        <f t="shared" si="0"/>
        <v>14</v>
      </c>
      <c r="S13" s="64">
        <f t="shared" si="1"/>
        <v>510627</v>
      </c>
      <c r="T13" s="78">
        <f t="shared" si="2"/>
        <v>14</v>
      </c>
      <c r="U13" s="79">
        <f t="shared" si="3"/>
        <v>510627</v>
      </c>
      <c r="V13" s="17"/>
    </row>
    <row r="14" spans="1:22" s="13" customFormat="1" ht="20.100000000000001" customHeight="1" x14ac:dyDescent="0.25">
      <c r="A14" s="21" t="s">
        <v>3</v>
      </c>
      <c r="B14" s="22">
        <f>SUM(B8:B13)</f>
        <v>159</v>
      </c>
      <c r="C14" s="95">
        <f t="shared" ref="C14:Q14" si="4">SUM(C8:C13)</f>
        <v>1079851</v>
      </c>
      <c r="D14" s="22">
        <f t="shared" si="4"/>
        <v>46</v>
      </c>
      <c r="E14" s="96">
        <f t="shared" si="4"/>
        <v>478118.5</v>
      </c>
      <c r="F14" s="22">
        <f t="shared" si="4"/>
        <v>1</v>
      </c>
      <c r="G14" s="95">
        <f t="shared" si="4"/>
        <v>10957</v>
      </c>
      <c r="H14" s="22">
        <f t="shared" si="4"/>
        <v>4</v>
      </c>
      <c r="I14" s="95">
        <f t="shared" si="4"/>
        <v>2079000</v>
      </c>
      <c r="J14" s="22">
        <f t="shared" si="4"/>
        <v>25</v>
      </c>
      <c r="K14" s="95">
        <f t="shared" si="4"/>
        <v>447152</v>
      </c>
      <c r="L14" s="22">
        <f t="shared" si="4"/>
        <v>2</v>
      </c>
      <c r="M14" s="95">
        <f t="shared" si="4"/>
        <v>1448201</v>
      </c>
      <c r="N14" s="22">
        <f t="shared" si="4"/>
        <v>2</v>
      </c>
      <c r="O14" s="97">
        <f t="shared" si="4"/>
        <v>240000</v>
      </c>
      <c r="P14" s="22">
        <f t="shared" si="4"/>
        <v>0</v>
      </c>
      <c r="Q14" s="95">
        <f t="shared" si="4"/>
        <v>0</v>
      </c>
      <c r="R14" s="59">
        <f>SUM(B14,D14,F14,H14,J14,L14,N14,P14)</f>
        <v>239</v>
      </c>
      <c r="S14" s="38">
        <f>SUM(C14,E14,G14,I14,K14,M14,O14,Q14)</f>
        <v>5783279.5</v>
      </c>
      <c r="T14" s="86">
        <f t="shared" si="2"/>
        <v>231</v>
      </c>
      <c r="U14" s="87">
        <f t="shared" si="3"/>
        <v>2016078.5</v>
      </c>
      <c r="V14" s="23"/>
    </row>
    <row r="15" spans="1:22" s="24" customFormat="1" ht="20.100000000000001" customHeight="1" x14ac:dyDescent="0.25">
      <c r="A15" s="88" t="s">
        <v>34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  <c r="V15" s="25"/>
    </row>
    <row r="16" spans="1:22" s="24" customFormat="1" ht="20.100000000000001" customHeight="1" x14ac:dyDescent="0.25">
      <c r="A16" s="26" t="s">
        <v>37</v>
      </c>
      <c r="B16" s="16">
        <v>169</v>
      </c>
      <c r="C16" s="40">
        <v>965185</v>
      </c>
      <c r="D16" s="16">
        <v>44</v>
      </c>
      <c r="E16" s="40">
        <v>486556.23</v>
      </c>
      <c r="F16" s="20">
        <v>4</v>
      </c>
      <c r="G16" s="39">
        <v>35073</v>
      </c>
      <c r="H16" s="20">
        <v>4</v>
      </c>
      <c r="I16" s="39">
        <v>1319692</v>
      </c>
      <c r="J16" s="20">
        <v>26</v>
      </c>
      <c r="K16" s="39">
        <v>537278</v>
      </c>
      <c r="L16" s="20">
        <v>8</v>
      </c>
      <c r="M16" s="39">
        <v>848722</v>
      </c>
      <c r="N16" s="20">
        <v>6</v>
      </c>
      <c r="O16" s="39">
        <v>945000</v>
      </c>
      <c r="P16" s="20">
        <v>1</v>
      </c>
      <c r="Q16" s="39">
        <v>80000</v>
      </c>
      <c r="R16" s="63">
        <v>262</v>
      </c>
      <c r="S16" s="64">
        <v>5217506.2300000004</v>
      </c>
      <c r="T16" s="78">
        <v>244</v>
      </c>
      <c r="U16" s="79">
        <v>2104092.23</v>
      </c>
      <c r="V16" s="25"/>
    </row>
    <row r="17" spans="1:22" s="24" customFormat="1" ht="20.100000000000001" customHeight="1" x14ac:dyDescent="0.25">
      <c r="A17" s="26" t="s">
        <v>32</v>
      </c>
      <c r="B17" s="16">
        <f>103+30+72</f>
        <v>205</v>
      </c>
      <c r="C17" s="40">
        <f>488892+295218+372100</f>
        <v>1156210</v>
      </c>
      <c r="D17" s="16">
        <f>14+30</f>
        <v>44</v>
      </c>
      <c r="E17" s="40">
        <f>112533+354000</f>
        <v>466533</v>
      </c>
      <c r="F17" s="20">
        <v>4</v>
      </c>
      <c r="G17" s="39">
        <v>156992</v>
      </c>
      <c r="H17" s="20">
        <v>3</v>
      </c>
      <c r="I17" s="39">
        <v>2070575</v>
      </c>
      <c r="J17" s="20">
        <v>21</v>
      </c>
      <c r="K17" s="39">
        <v>462000</v>
      </c>
      <c r="L17" s="20">
        <v>11</v>
      </c>
      <c r="M17" s="39">
        <v>1039500</v>
      </c>
      <c r="N17" s="60"/>
      <c r="O17" s="60"/>
      <c r="P17" s="20">
        <v>1</v>
      </c>
      <c r="Q17" s="39">
        <v>99500</v>
      </c>
      <c r="R17" s="63">
        <v>289</v>
      </c>
      <c r="S17" s="64">
        <v>541310</v>
      </c>
      <c r="T17" s="78">
        <f t="shared" ref="T17" si="5">SUM(B17,D17,F17,J17,P17)</f>
        <v>275</v>
      </c>
      <c r="U17" s="79">
        <f>SUM(C17,E17,G17,K17,Q17)</f>
        <v>2341235</v>
      </c>
      <c r="V17" s="25"/>
    </row>
    <row r="18" spans="1:22" s="24" customFormat="1" ht="20.100000000000001" customHeight="1" x14ac:dyDescent="0.25">
      <c r="A18" s="26" t="s">
        <v>27</v>
      </c>
      <c r="B18" s="16">
        <f>86+71</f>
        <v>157</v>
      </c>
      <c r="C18" s="40">
        <f>537508+358300</f>
        <v>895808</v>
      </c>
      <c r="D18" s="16">
        <f>16+30</f>
        <v>46</v>
      </c>
      <c r="E18" s="40">
        <f>226146+354000</f>
        <v>580146</v>
      </c>
      <c r="F18" s="20">
        <v>11</v>
      </c>
      <c r="G18" s="39">
        <v>324900</v>
      </c>
      <c r="H18" s="20">
        <v>6</v>
      </c>
      <c r="I18" s="39">
        <v>3079000</v>
      </c>
      <c r="J18" s="20">
        <v>0</v>
      </c>
      <c r="K18" s="39">
        <v>0</v>
      </c>
      <c r="L18" s="20">
        <v>18</v>
      </c>
      <c r="M18" s="39">
        <v>1386000</v>
      </c>
      <c r="N18" s="60"/>
      <c r="O18" s="60"/>
      <c r="P18" s="20">
        <v>1</v>
      </c>
      <c r="Q18" s="39">
        <v>82000</v>
      </c>
      <c r="R18" s="63">
        <v>239</v>
      </c>
      <c r="S18" s="64">
        <v>6347856</v>
      </c>
      <c r="T18" s="78">
        <f t="shared" ref="T18:T32" si="6">SUM(B18,D18,F18,J18,P18)</f>
        <v>215</v>
      </c>
      <c r="U18" s="79">
        <f>SUM(C18,E18,G18,K18,Q18)</f>
        <v>1882854</v>
      </c>
      <c r="V18" s="25"/>
    </row>
    <row r="19" spans="1:22" s="24" customFormat="1" ht="20.100000000000001" customHeight="1" x14ac:dyDescent="0.25">
      <c r="A19" s="26" t="s">
        <v>26</v>
      </c>
      <c r="B19" s="16">
        <v>165</v>
      </c>
      <c r="C19" s="40">
        <v>1160565</v>
      </c>
      <c r="D19" s="16">
        <f>5+30</f>
        <v>35</v>
      </c>
      <c r="E19" s="40">
        <f>51284+354000</f>
        <v>405284</v>
      </c>
      <c r="F19" s="20">
        <v>12</v>
      </c>
      <c r="G19" s="39">
        <v>687368</v>
      </c>
      <c r="H19" s="20">
        <v>5</v>
      </c>
      <c r="I19" s="39">
        <v>2125200</v>
      </c>
      <c r="J19" s="20">
        <v>1</v>
      </c>
      <c r="K19" s="39">
        <v>462000</v>
      </c>
      <c r="L19" s="60"/>
      <c r="M19" s="60"/>
      <c r="N19" s="60"/>
      <c r="O19" s="60"/>
      <c r="P19" s="20">
        <v>3</v>
      </c>
      <c r="Q19" s="39">
        <v>651300</v>
      </c>
      <c r="R19" s="63">
        <f t="shared" ref="R18:R32" si="7">SUM(B19,D19,F19,H19,J19,N19,P19)</f>
        <v>221</v>
      </c>
      <c r="S19" s="64">
        <f t="shared" ref="S18:S32" si="8">SUM(C19,E19,G19,I19,K19,O19,Q19)</f>
        <v>5491717</v>
      </c>
      <c r="T19" s="78">
        <f>SUM(B19,D19,F19,J19,P19)</f>
        <v>216</v>
      </c>
      <c r="U19" s="79">
        <f t="shared" ref="U18:U32" si="9">SUM(C19,E19,G19,K19,Q19)</f>
        <v>3366517</v>
      </c>
      <c r="V19" s="25"/>
    </row>
    <row r="20" spans="1:22" s="85" customFormat="1" ht="20.100000000000001" customHeight="1" x14ac:dyDescent="0.25">
      <c r="A20" s="80" t="s">
        <v>24</v>
      </c>
      <c r="B20" s="50">
        <v>185</v>
      </c>
      <c r="C20" s="51">
        <v>711972</v>
      </c>
      <c r="D20" s="50">
        <v>30</v>
      </c>
      <c r="E20" s="81">
        <v>354000</v>
      </c>
      <c r="F20" s="82">
        <v>10</v>
      </c>
      <c r="G20" s="83">
        <v>138500</v>
      </c>
      <c r="H20" s="82">
        <v>4</v>
      </c>
      <c r="I20" s="83">
        <v>2217600</v>
      </c>
      <c r="J20" s="82">
        <v>5</v>
      </c>
      <c r="K20" s="83">
        <v>462000</v>
      </c>
      <c r="L20" s="60"/>
      <c r="M20" s="60"/>
      <c r="N20" s="60"/>
      <c r="O20" s="60"/>
      <c r="P20" s="82">
        <v>3</v>
      </c>
      <c r="Q20" s="83">
        <v>124800</v>
      </c>
      <c r="R20" s="63">
        <f t="shared" si="7"/>
        <v>237</v>
      </c>
      <c r="S20" s="64">
        <f t="shared" si="8"/>
        <v>4008872</v>
      </c>
      <c r="T20" s="78">
        <f t="shared" si="6"/>
        <v>233</v>
      </c>
      <c r="U20" s="79">
        <f t="shared" si="9"/>
        <v>1791272</v>
      </c>
      <c r="V20" s="84"/>
    </row>
    <row r="21" spans="1:22" s="24" customFormat="1" ht="20.100000000000001" customHeight="1" x14ac:dyDescent="0.25">
      <c r="A21" s="26" t="s">
        <v>21</v>
      </c>
      <c r="B21" s="16">
        <v>88</v>
      </c>
      <c r="C21" s="40">
        <v>598236</v>
      </c>
      <c r="D21" s="16">
        <v>34</v>
      </c>
      <c r="E21" s="45">
        <v>379000</v>
      </c>
      <c r="F21" s="20">
        <v>8</v>
      </c>
      <c r="G21" s="39">
        <v>386447</v>
      </c>
      <c r="H21" s="20">
        <v>5</v>
      </c>
      <c r="I21" s="39">
        <v>1986000</v>
      </c>
      <c r="J21" s="56"/>
      <c r="K21" s="56"/>
      <c r="L21" s="60"/>
      <c r="M21" s="60"/>
      <c r="N21" s="60"/>
      <c r="O21" s="60"/>
      <c r="P21" s="61"/>
      <c r="Q21" s="56"/>
      <c r="R21" s="63">
        <f t="shared" si="7"/>
        <v>135</v>
      </c>
      <c r="S21" s="64">
        <f t="shared" si="8"/>
        <v>3349683</v>
      </c>
      <c r="T21" s="78">
        <f t="shared" si="6"/>
        <v>130</v>
      </c>
      <c r="U21" s="79">
        <f t="shared" si="9"/>
        <v>1363683</v>
      </c>
      <c r="V21" s="25"/>
    </row>
    <row r="22" spans="1:22" s="24" customFormat="1" ht="20.100000000000001" customHeight="1" x14ac:dyDescent="0.25">
      <c r="A22" s="26" t="s">
        <v>20</v>
      </c>
      <c r="B22" s="16">
        <v>134</v>
      </c>
      <c r="C22" s="40">
        <v>867632</v>
      </c>
      <c r="D22" s="16">
        <v>42</v>
      </c>
      <c r="E22" s="45">
        <v>510000</v>
      </c>
      <c r="F22" s="20">
        <v>11</v>
      </c>
      <c r="G22" s="39">
        <v>612867</v>
      </c>
      <c r="H22" s="20">
        <v>6</v>
      </c>
      <c r="I22" s="39">
        <v>3603600</v>
      </c>
      <c r="J22" s="56"/>
      <c r="K22" s="56"/>
      <c r="L22" s="60"/>
      <c r="M22" s="60"/>
      <c r="N22" s="60"/>
      <c r="O22" s="60"/>
      <c r="P22" s="60"/>
      <c r="Q22" s="60"/>
      <c r="R22" s="63">
        <f t="shared" si="7"/>
        <v>193</v>
      </c>
      <c r="S22" s="64">
        <f t="shared" si="8"/>
        <v>5594099</v>
      </c>
      <c r="T22" s="78">
        <f t="shared" si="6"/>
        <v>187</v>
      </c>
      <c r="U22" s="79">
        <f t="shared" si="9"/>
        <v>1990499</v>
      </c>
      <c r="V22" s="25"/>
    </row>
    <row r="23" spans="1:22" s="28" customFormat="1" ht="19.95" customHeight="1" x14ac:dyDescent="0.25">
      <c r="A23" s="26" t="s">
        <v>19</v>
      </c>
      <c r="B23" s="16">
        <v>114</v>
      </c>
      <c r="C23" s="40">
        <v>789131</v>
      </c>
      <c r="D23" s="16">
        <v>44</v>
      </c>
      <c r="E23" s="45">
        <v>522000</v>
      </c>
      <c r="F23" s="20">
        <v>18</v>
      </c>
      <c r="G23" s="39">
        <v>688021</v>
      </c>
      <c r="H23" s="20">
        <v>8</v>
      </c>
      <c r="I23" s="39">
        <v>3603600</v>
      </c>
      <c r="J23" s="56"/>
      <c r="K23" s="56"/>
      <c r="L23" s="60"/>
      <c r="M23" s="60"/>
      <c r="N23" s="60"/>
      <c r="O23" s="60"/>
      <c r="P23" s="60"/>
      <c r="Q23" s="60"/>
      <c r="R23" s="63">
        <f t="shared" si="7"/>
        <v>184</v>
      </c>
      <c r="S23" s="64">
        <f t="shared" si="8"/>
        <v>5602752</v>
      </c>
      <c r="T23" s="78">
        <f t="shared" si="6"/>
        <v>176</v>
      </c>
      <c r="U23" s="79">
        <f t="shared" si="9"/>
        <v>1999152</v>
      </c>
      <c r="V23" s="27"/>
    </row>
    <row r="24" spans="1:22" s="28" customFormat="1" ht="19.95" customHeight="1" x14ac:dyDescent="0.25">
      <c r="A24" s="26" t="s">
        <v>18</v>
      </c>
      <c r="B24" s="16">
        <v>108</v>
      </c>
      <c r="C24" s="40">
        <v>635518</v>
      </c>
      <c r="D24" s="16">
        <v>43</v>
      </c>
      <c r="E24" s="45">
        <v>510000</v>
      </c>
      <c r="F24" s="20">
        <v>14</v>
      </c>
      <c r="G24" s="39">
        <v>448076</v>
      </c>
      <c r="H24" s="20">
        <v>9</v>
      </c>
      <c r="I24" s="39">
        <v>5076678</v>
      </c>
      <c r="J24" s="56"/>
      <c r="K24" s="56"/>
      <c r="L24" s="60"/>
      <c r="M24" s="60"/>
      <c r="N24" s="60"/>
      <c r="O24" s="60"/>
      <c r="P24" s="60"/>
      <c r="Q24" s="60"/>
      <c r="R24" s="63">
        <f t="shared" si="7"/>
        <v>174</v>
      </c>
      <c r="S24" s="64">
        <f t="shared" si="8"/>
        <v>6670272</v>
      </c>
      <c r="T24" s="78">
        <f t="shared" si="6"/>
        <v>165</v>
      </c>
      <c r="U24" s="79">
        <f t="shared" si="9"/>
        <v>1593594</v>
      </c>
      <c r="V24" s="27"/>
    </row>
    <row r="25" spans="1:22" s="28" customFormat="1" ht="19.95" customHeight="1" x14ac:dyDescent="0.25">
      <c r="A25" s="26" t="s">
        <v>17</v>
      </c>
      <c r="B25" s="16">
        <v>102</v>
      </c>
      <c r="C25" s="40">
        <v>890163</v>
      </c>
      <c r="D25" s="16">
        <v>43</v>
      </c>
      <c r="E25" s="45">
        <v>296000</v>
      </c>
      <c r="F25" s="20">
        <v>12</v>
      </c>
      <c r="G25" s="39">
        <v>247560</v>
      </c>
      <c r="H25" s="20">
        <v>10</v>
      </c>
      <c r="I25" s="39">
        <v>3604000</v>
      </c>
      <c r="J25" s="56"/>
      <c r="K25" s="56"/>
      <c r="L25" s="60"/>
      <c r="M25" s="60"/>
      <c r="N25" s="60"/>
      <c r="O25" s="60"/>
      <c r="P25" s="60"/>
      <c r="Q25" s="60"/>
      <c r="R25" s="63">
        <f t="shared" si="7"/>
        <v>167</v>
      </c>
      <c r="S25" s="64">
        <f t="shared" si="8"/>
        <v>5037723</v>
      </c>
      <c r="T25" s="78">
        <f t="shared" si="6"/>
        <v>157</v>
      </c>
      <c r="U25" s="79">
        <f t="shared" si="9"/>
        <v>1433723</v>
      </c>
      <c r="V25" s="27"/>
    </row>
    <row r="26" spans="1:22" s="28" customFormat="1" ht="19.95" customHeight="1" x14ac:dyDescent="0.25">
      <c r="A26" s="26" t="s">
        <v>15</v>
      </c>
      <c r="B26" s="16">
        <v>64</v>
      </c>
      <c r="C26" s="40">
        <v>331533.71999999997</v>
      </c>
      <c r="D26" s="16">
        <v>64</v>
      </c>
      <c r="E26" s="45">
        <v>352000</v>
      </c>
      <c r="F26" s="20">
        <v>6</v>
      </c>
      <c r="G26" s="39">
        <v>125521</v>
      </c>
      <c r="H26" s="20">
        <v>10</v>
      </c>
      <c r="I26" s="39">
        <v>6327000</v>
      </c>
      <c r="J26" s="56"/>
      <c r="K26" s="56"/>
      <c r="L26" s="60"/>
      <c r="M26" s="60"/>
      <c r="N26" s="60"/>
      <c r="O26" s="60"/>
      <c r="P26" s="60"/>
      <c r="Q26" s="60"/>
      <c r="R26" s="63">
        <f t="shared" si="7"/>
        <v>144</v>
      </c>
      <c r="S26" s="64">
        <f t="shared" si="8"/>
        <v>7136054.7199999997</v>
      </c>
      <c r="T26" s="78">
        <f t="shared" si="6"/>
        <v>134</v>
      </c>
      <c r="U26" s="79">
        <f t="shared" si="9"/>
        <v>809054.71999999997</v>
      </c>
      <c r="V26" s="27"/>
    </row>
    <row r="27" spans="1:22" s="32" customFormat="1" ht="19.95" customHeight="1" x14ac:dyDescent="0.25">
      <c r="A27" s="29" t="s">
        <v>14</v>
      </c>
      <c r="B27" s="15">
        <v>28</v>
      </c>
      <c r="C27" s="41">
        <v>129729</v>
      </c>
      <c r="D27" s="15">
        <v>61</v>
      </c>
      <c r="E27" s="46">
        <v>420000</v>
      </c>
      <c r="F27" s="30">
        <v>5</v>
      </c>
      <c r="G27" s="47">
        <v>73397</v>
      </c>
      <c r="H27" s="30">
        <v>9</v>
      </c>
      <c r="I27" s="47">
        <v>5205141</v>
      </c>
      <c r="J27" s="90"/>
      <c r="K27" s="90"/>
      <c r="L27" s="62"/>
      <c r="M27" s="62"/>
      <c r="N27" s="62"/>
      <c r="O27" s="62"/>
      <c r="P27" s="62"/>
      <c r="Q27" s="62"/>
      <c r="R27" s="63">
        <f t="shared" si="7"/>
        <v>103</v>
      </c>
      <c r="S27" s="64">
        <f t="shared" si="8"/>
        <v>5828267</v>
      </c>
      <c r="T27" s="78">
        <f t="shared" si="6"/>
        <v>94</v>
      </c>
      <c r="U27" s="79">
        <f t="shared" si="9"/>
        <v>623126</v>
      </c>
      <c r="V27" s="31"/>
    </row>
    <row r="28" spans="1:22" s="34" customFormat="1" ht="19.95" customHeight="1" x14ac:dyDescent="0.25">
      <c r="A28" s="26" t="s">
        <v>12</v>
      </c>
      <c r="B28" s="16">
        <v>26</v>
      </c>
      <c r="C28" s="40">
        <v>212521</v>
      </c>
      <c r="D28" s="16">
        <v>62</v>
      </c>
      <c r="E28" s="45">
        <v>418100</v>
      </c>
      <c r="F28" s="20">
        <v>7</v>
      </c>
      <c r="G28" s="39">
        <v>53575</v>
      </c>
      <c r="H28" s="20">
        <v>8</v>
      </c>
      <c r="I28" s="39">
        <v>3855000</v>
      </c>
      <c r="J28" s="56"/>
      <c r="K28" s="56"/>
      <c r="L28" s="60"/>
      <c r="M28" s="60"/>
      <c r="N28" s="60"/>
      <c r="O28" s="60"/>
      <c r="P28" s="60"/>
      <c r="Q28" s="60"/>
      <c r="R28" s="63">
        <f t="shared" si="7"/>
        <v>103</v>
      </c>
      <c r="S28" s="64">
        <f t="shared" si="8"/>
        <v>4539196</v>
      </c>
      <c r="T28" s="78">
        <f t="shared" si="6"/>
        <v>95</v>
      </c>
      <c r="U28" s="79">
        <f t="shared" si="9"/>
        <v>684196</v>
      </c>
      <c r="V28" s="33"/>
    </row>
    <row r="29" spans="1:22" s="34" customFormat="1" ht="19.95" customHeight="1" x14ac:dyDescent="0.25">
      <c r="A29" s="26" t="s">
        <v>11</v>
      </c>
      <c r="B29" s="16">
        <v>44</v>
      </c>
      <c r="C29" s="40">
        <v>177952</v>
      </c>
      <c r="D29" s="16">
        <v>62</v>
      </c>
      <c r="E29" s="45">
        <v>415600</v>
      </c>
      <c r="F29" s="20">
        <v>3</v>
      </c>
      <c r="G29" s="39">
        <v>47071</v>
      </c>
      <c r="H29" s="20">
        <v>10</v>
      </c>
      <c r="I29" s="39">
        <v>3568358</v>
      </c>
      <c r="J29" s="56"/>
      <c r="K29" s="56"/>
      <c r="L29" s="60"/>
      <c r="M29" s="60"/>
      <c r="N29" s="60"/>
      <c r="O29" s="60"/>
      <c r="P29" s="60"/>
      <c r="Q29" s="60"/>
      <c r="R29" s="63">
        <f t="shared" si="7"/>
        <v>119</v>
      </c>
      <c r="S29" s="64">
        <f t="shared" si="8"/>
        <v>4208981</v>
      </c>
      <c r="T29" s="78">
        <f t="shared" si="6"/>
        <v>109</v>
      </c>
      <c r="U29" s="79">
        <f t="shared" si="9"/>
        <v>640623</v>
      </c>
      <c r="V29" s="33"/>
    </row>
    <row r="30" spans="1:22" s="32" customFormat="1" ht="19.95" customHeight="1" x14ac:dyDescent="0.25">
      <c r="A30" s="29" t="s">
        <v>10</v>
      </c>
      <c r="B30" s="15">
        <v>56</v>
      </c>
      <c r="C30" s="41">
        <v>290962.09999999998</v>
      </c>
      <c r="D30" s="15">
        <v>64</v>
      </c>
      <c r="E30" s="46">
        <v>414600</v>
      </c>
      <c r="F30" s="30">
        <v>9</v>
      </c>
      <c r="G30" s="47">
        <v>74811</v>
      </c>
      <c r="H30" s="30">
        <v>11</v>
      </c>
      <c r="I30" s="47">
        <v>3985524</v>
      </c>
      <c r="J30" s="56"/>
      <c r="K30" s="56"/>
      <c r="L30" s="60"/>
      <c r="M30" s="60"/>
      <c r="N30" s="60"/>
      <c r="O30" s="60"/>
      <c r="P30" s="60"/>
      <c r="Q30" s="60"/>
      <c r="R30" s="63">
        <f t="shared" si="7"/>
        <v>140</v>
      </c>
      <c r="S30" s="64">
        <f t="shared" si="8"/>
        <v>4765897.0999999996</v>
      </c>
      <c r="T30" s="78">
        <f t="shared" si="6"/>
        <v>129</v>
      </c>
      <c r="U30" s="79">
        <f t="shared" si="9"/>
        <v>780373.1</v>
      </c>
      <c r="V30" s="31"/>
    </row>
    <row r="31" spans="1:22" s="32" customFormat="1" ht="19.95" customHeight="1" x14ac:dyDescent="0.25">
      <c r="A31" s="29" t="s">
        <v>7</v>
      </c>
      <c r="B31" s="15">
        <v>49</v>
      </c>
      <c r="C31" s="41">
        <v>368682</v>
      </c>
      <c r="D31" s="15">
        <v>58</v>
      </c>
      <c r="E31" s="46">
        <v>380700</v>
      </c>
      <c r="F31" s="15">
        <v>3</v>
      </c>
      <c r="G31" s="46">
        <v>11923</v>
      </c>
      <c r="H31" s="15">
        <v>22</v>
      </c>
      <c r="I31" s="46">
        <v>6853047</v>
      </c>
      <c r="J31" s="90"/>
      <c r="K31" s="90"/>
      <c r="L31" s="62"/>
      <c r="M31" s="62"/>
      <c r="N31" s="62"/>
      <c r="O31" s="62"/>
      <c r="P31" s="62"/>
      <c r="Q31" s="62"/>
      <c r="R31" s="63">
        <f t="shared" si="7"/>
        <v>132</v>
      </c>
      <c r="S31" s="64">
        <f t="shared" si="8"/>
        <v>7614352</v>
      </c>
      <c r="T31" s="78">
        <f t="shared" si="6"/>
        <v>110</v>
      </c>
      <c r="U31" s="79">
        <f t="shared" si="9"/>
        <v>761305</v>
      </c>
      <c r="V31" s="31"/>
    </row>
    <row r="32" spans="1:22" s="32" customFormat="1" ht="19.95" customHeight="1" x14ac:dyDescent="0.25">
      <c r="A32" s="29" t="s">
        <v>8</v>
      </c>
      <c r="B32" s="15">
        <v>42</v>
      </c>
      <c r="C32" s="41">
        <v>412880.9</v>
      </c>
      <c r="D32" s="15">
        <v>56</v>
      </c>
      <c r="E32" s="46">
        <v>359400</v>
      </c>
      <c r="F32" s="15">
        <v>5</v>
      </c>
      <c r="G32" s="46">
        <v>44899</v>
      </c>
      <c r="H32" s="15">
        <v>17</v>
      </c>
      <c r="I32" s="46">
        <v>4142297</v>
      </c>
      <c r="J32" s="90"/>
      <c r="K32" s="90"/>
      <c r="L32" s="62"/>
      <c r="M32" s="62"/>
      <c r="N32" s="62"/>
      <c r="O32" s="62"/>
      <c r="P32" s="62"/>
      <c r="Q32" s="62"/>
      <c r="R32" s="63">
        <f t="shared" si="7"/>
        <v>120</v>
      </c>
      <c r="S32" s="64">
        <f t="shared" si="8"/>
        <v>4959476.9000000004</v>
      </c>
      <c r="T32" s="78">
        <f t="shared" si="6"/>
        <v>103</v>
      </c>
      <c r="U32" s="79">
        <f t="shared" si="9"/>
        <v>817179.9</v>
      </c>
      <c r="V32" s="31"/>
    </row>
    <row r="34" spans="9:20" x14ac:dyDescent="0.2">
      <c r="S34" s="5"/>
      <c r="T34" s="5"/>
    </row>
    <row r="35" spans="9:20" s="36" customFormat="1" ht="32.25" customHeight="1" x14ac:dyDescent="0.2">
      <c r="I35" s="35"/>
    </row>
    <row r="36" spans="9:20" s="36" customFormat="1" x14ac:dyDescent="0.2"/>
    <row r="37" spans="9:20" s="36" customFormat="1" x14ac:dyDescent="0.2"/>
    <row r="42" spans="9:20" x14ac:dyDescent="0.2">
      <c r="I42" s="6"/>
    </row>
  </sheetData>
  <mergeCells count="20">
    <mergeCell ref="S6:S7"/>
    <mergeCell ref="F5:I5"/>
    <mergeCell ref="P6:P7"/>
    <mergeCell ref="T5:U5"/>
    <mergeCell ref="R6:R7"/>
    <mergeCell ref="R5:S5"/>
    <mergeCell ref="P5:Q5"/>
    <mergeCell ref="U6:U7"/>
    <mergeCell ref="F6:G6"/>
    <mergeCell ref="J6:K6"/>
    <mergeCell ref="N6:O6"/>
    <mergeCell ref="T6:T7"/>
    <mergeCell ref="A5:A7"/>
    <mergeCell ref="Q6:Q7"/>
    <mergeCell ref="B5:C6"/>
    <mergeCell ref="H6:I6"/>
    <mergeCell ref="D5:E6"/>
    <mergeCell ref="L6:M6"/>
    <mergeCell ref="J5:M5"/>
    <mergeCell ref="N5:O5"/>
  </mergeCells>
  <phoneticPr fontId="0" type="noConversion"/>
  <printOptions horizontalCentered="1" verticalCentered="1"/>
  <pageMargins left="0.25" right="0.25" top="0.75" bottom="0.75" header="0.3" footer="0.3"/>
  <pageSetup paperSize="9" scale="48" orientation="landscape" r:id="rId1"/>
  <headerFooter alignWithMargins="0">
    <oddHeader xml:space="preserve">&amp;L&amp;"Verdana,Normal"&amp;G
Carsat Pays de la Loire
2 place de Bretagne
44932 NANTES Cedex 9&amp;9
&amp;10www.carsat-pl.fr
www.cnav.fr </oddHeader>
    <oddFooter>&amp;L_x000D_&amp;1#&amp;"Calibri"&amp;10&amp;K008000 Restreint, diffusion restreinte</oddFooter>
  </headerFooter>
  <legacyDrawing r:id="rId2"/>
  <legacyDrawingHF r:id="rId3"/>
</worksheet>
</file>

<file path=docMetadata/LabelInfo.xml><?xml version="1.0" encoding="utf-8"?>
<clbl:labelList xmlns:clbl="http://schemas.microsoft.com/office/2020/mipLabelMetadata">
  <clbl:label id="{99cc7b77-ae09-4662-9585-b668260e26d7}" enabled="1" method="Privileged" siteId="{7512341a-42c3-44bb-beee-e013048f124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ENGAGEMENTS</vt:lpstr>
    </vt:vector>
  </TitlesOfParts>
  <Company>CRAM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Informatique</dc:creator>
  <cp:lastModifiedBy>GAUDIN Fanny</cp:lastModifiedBy>
  <cp:lastPrinted>2025-02-05T11:34:31Z</cp:lastPrinted>
  <dcterms:created xsi:type="dcterms:W3CDTF">2008-11-25T09:19:29Z</dcterms:created>
  <dcterms:modified xsi:type="dcterms:W3CDTF">2025-06-20T11:33:23Z</dcterms:modified>
</cp:coreProperties>
</file>